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1">'地位級Ⅰ'!$A$1:$L$26</definedName>
    <definedName name="_xlnm.Print_Area" localSheetId="2">'地位級Ⅱ'!$A$1:$L$26</definedName>
    <definedName name="_xlnm.Print_Area" localSheetId="3">'地位級Ⅲ'!$A$1:$M$27</definedName>
    <definedName name="_xlnm.Print_Area" localSheetId="4">'地位級Ⅳ'!$A$1:$M$27</definedName>
    <definedName name="_xlnm.Print_Area" localSheetId="5">'地位級Ⅴ'!$A$1:$L$38</definedName>
  </definedNames>
  <calcPr fullCalcOnLoad="1"/>
</workbook>
</file>

<file path=xl/sharedStrings.xml><?xml version="1.0" encoding="utf-8"?>
<sst xmlns="http://schemas.openxmlformats.org/spreadsheetml/2006/main" count="221" uniqueCount="63">
  <si>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</si>
  <si>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</si>
  <si>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</si>
  <si>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</si>
  <si>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</si>
  <si>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</si>
  <si>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</si>
  <si>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</si>
  <si>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</si>
  <si>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</si>
  <si>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</si>
  <si>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</si>
  <si>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</si>
  <si>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</si>
  <si>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</si>
  <si>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</si>
  <si>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</si>
  <si>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</si>
  <si>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</si>
  <si>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</si>
  <si>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</si>
  <si>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</si>
  <si>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</si>
  <si>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</si>
  <si>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</si>
  <si>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</si>
  <si>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</si>
  <si>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</si>
  <si>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</si>
  <si>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</si>
  <si>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</si>
  <si>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</si>
  <si>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</si>
  <si>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</si>
  <si>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</si>
  <si>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</si>
  <si>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</si>
  <si>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</si>
  <si>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</si>
  <si>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</si>
  <si>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</si>
  <si>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</si>
  <si>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r>
      <t>樹高</t>
    </r>
    <r>
      <rPr>
        <sz val="8"/>
        <rFont val="ＭＳ Ｐゴシック"/>
        <family val="3"/>
      </rPr>
      <t>(m)</t>
    </r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</si>
  <si>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</si>
  <si>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</si>
  <si>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</si>
  <si>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</si>
  <si>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長野県林業総合センタ－(2008)</t>
  </si>
  <si>
    <t>簡易林分収穫予想表＜長野県民有林コナラ人工林＞の説明</t>
  </si>
  <si>
    <t>コナラ</t>
  </si>
  <si>
    <t>収穫予想結果（コナラ二次林）</t>
  </si>
  <si>
    <r>
      <t>　この収穫予想表は、「林野庁：関東・中部地方広葉樹(ナラ類・クヌギ）林分密度管理図、1986」に示されているコナラ等の成長に関する数式と係数、ならびに「長野県林務部：しいたけ原木林造成の手引き(1989)」の樹高生長曲線式に係わる係数を使用し、Microsoft　Excelによって作成したものです。
　</t>
    </r>
    <r>
      <rPr>
        <sz val="11"/>
        <color indexed="10"/>
        <rFont val="HG丸ｺﾞｼｯｸM-PRO"/>
        <family val="3"/>
      </rPr>
      <t>シイタケ原木林造成用に収集したデータで計算されたものであるため、40年生以上の成長予測には適しません。</t>
    </r>
  </si>
  <si>
    <t>コナラ</t>
  </si>
  <si>
    <r>
      <t>樹高</t>
    </r>
    <r>
      <rPr>
        <sz val="8"/>
        <rFont val="ＭＳ Ｐゴシック"/>
        <family val="3"/>
      </rPr>
      <t>(m)</t>
    </r>
  </si>
  <si>
    <t>Ⅰ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</si>
  <si>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</si>
  <si>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</si>
  <si>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</si>
  <si>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Ⅱ</t>
  </si>
  <si>
    <t>Ⅲ</t>
  </si>
  <si>
    <t>Ⅳ</t>
  </si>
  <si>
    <t>Ⅴ</t>
  </si>
  <si>
    <t>STD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</si>
</sst>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6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8.25"/>
      <name val="ＭＳ Ｐゴシック"/>
      <family val="3"/>
    </font>
    <font>
      <sz val="5.5"/>
      <name val="ＭＳ Ｐゴシック"/>
      <family val="3"/>
    </font>
    <font>
      <sz val="5.75"/>
      <name val="ＭＳ Ｐゴシック"/>
      <family val="3"/>
    </font>
    <font>
      <sz val="8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  <font>
      <sz val="11"/>
      <color indexed="10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/>
    </xf>
    <xf numFmtId="0" fontId="18" fillId="2" borderId="0" xfId="0" applyFont="1" applyFill="1" applyAlignment="1" applyProtection="1">
      <alignment horizontal="left" vertical="center" wrapText="1"/>
      <protection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vertical="center" wrapText="1"/>
    </xf>
    <xf numFmtId="0" fontId="16" fillId="2" borderId="0" xfId="0" applyFont="1" applyFill="1" applyAlignment="1">
      <alignment/>
    </xf>
    <xf numFmtId="0" fontId="18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6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21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5" xfId="0" applyFont="1" applyFill="1" applyBorder="1" applyAlignment="1" applyProtection="1">
      <alignment/>
      <protection/>
    </xf>
    <xf numFmtId="0" fontId="22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22" fillId="2" borderId="5" xfId="0" applyFont="1" applyFill="1" applyBorder="1" applyAlignment="1" applyProtection="1">
      <alignment horizontal="center"/>
      <protection/>
    </xf>
    <xf numFmtId="176" fontId="22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6" fillId="4" borderId="0" xfId="0" applyFont="1" applyFill="1" applyBorder="1" applyAlignment="1" applyProtection="1">
      <alignment/>
      <protection/>
    </xf>
    <xf numFmtId="0" fontId="23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4" fillId="4" borderId="0" xfId="0" applyFont="1" applyFill="1" applyBorder="1" applyAlignment="1" applyProtection="1">
      <alignment/>
      <protection/>
    </xf>
    <xf numFmtId="1" fontId="6" fillId="4" borderId="0" xfId="0" applyNumberFormat="1" applyFont="1" applyFill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6" fillId="4" borderId="5" xfId="0" applyFont="1" applyFill="1" applyBorder="1" applyAlignment="1" applyProtection="1">
      <alignment/>
      <protection/>
    </xf>
    <xf numFmtId="0" fontId="7" fillId="4" borderId="5" xfId="0" applyFont="1" applyFill="1" applyBorder="1" applyAlignment="1">
      <alignment/>
    </xf>
    <xf numFmtId="0" fontId="23" fillId="4" borderId="0" xfId="0" applyFont="1" applyFill="1" applyBorder="1" applyAlignment="1" applyProtection="1">
      <alignment horizontal="center"/>
      <protection/>
    </xf>
    <xf numFmtId="1" fontId="23" fillId="4" borderId="0" xfId="0" applyNumberFormat="1" applyFont="1" applyFill="1" applyBorder="1" applyAlignment="1" applyProtection="1">
      <alignment/>
      <protection/>
    </xf>
    <xf numFmtId="0" fontId="23" fillId="4" borderId="5" xfId="0" applyFont="1" applyFill="1" applyBorder="1" applyAlignment="1" applyProtection="1">
      <alignment horizontal="center"/>
      <protection/>
    </xf>
    <xf numFmtId="1" fontId="23" fillId="4" borderId="5" xfId="0" applyNumberFormat="1" applyFont="1" applyFill="1" applyBorder="1" applyAlignment="1" applyProtection="1">
      <alignment/>
      <protection/>
    </xf>
    <xf numFmtId="0" fontId="24" fillId="4" borderId="0" xfId="0" applyFont="1" applyFill="1" applyBorder="1" applyAlignment="1" applyProtection="1">
      <alignment horizontal="center"/>
      <protection/>
    </xf>
    <xf numFmtId="176" fontId="24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left"/>
      <protection/>
    </xf>
    <xf numFmtId="0" fontId="23" fillId="4" borderId="0" xfId="0" applyFont="1" applyFill="1" applyAlignment="1">
      <alignment horizontal="center"/>
    </xf>
    <xf numFmtId="2" fontId="23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 applyProtection="1">
      <alignment horizontal="right"/>
      <protection/>
    </xf>
    <xf numFmtId="181" fontId="23" fillId="4" borderId="0" xfId="0" applyNumberFormat="1" applyFont="1" applyFill="1" applyBorder="1" applyAlignment="1" applyProtection="1">
      <alignment horizontal="center"/>
      <protection/>
    </xf>
    <xf numFmtId="0" fontId="23" fillId="4" borderId="0" xfId="0" applyFont="1" applyFill="1" applyAlignment="1" applyProtection="1">
      <alignment/>
      <protection/>
    </xf>
    <xf numFmtId="2" fontId="23" fillId="4" borderId="0" xfId="0" applyNumberFormat="1" applyFont="1" applyFill="1" applyAlignment="1" applyProtection="1">
      <alignment/>
      <protection/>
    </xf>
    <xf numFmtId="2" fontId="24" fillId="4" borderId="0" xfId="0" applyNumberFormat="1" applyFont="1" applyFill="1" applyBorder="1" applyAlignment="1" applyProtection="1">
      <alignment/>
      <protection/>
    </xf>
    <xf numFmtId="176" fontId="23" fillId="4" borderId="0" xfId="0" applyNumberFormat="1" applyFont="1" applyFill="1" applyBorder="1" applyAlignment="1" applyProtection="1">
      <alignment/>
      <protection/>
    </xf>
    <xf numFmtId="176" fontId="23" fillId="4" borderId="5" xfId="0" applyNumberFormat="1" applyFont="1" applyFill="1" applyBorder="1" applyAlignment="1" applyProtection="1">
      <alignment/>
      <protection/>
    </xf>
    <xf numFmtId="0" fontId="23" fillId="4" borderId="6" xfId="0" applyFont="1" applyFill="1" applyBorder="1" applyAlignment="1">
      <alignment/>
    </xf>
    <xf numFmtId="0" fontId="23" fillId="4" borderId="6" xfId="0" applyFont="1" applyFill="1" applyBorder="1" applyAlignment="1" applyProtection="1">
      <alignment horizontal="left"/>
      <protection/>
    </xf>
    <xf numFmtId="176" fontId="23" fillId="4" borderId="6" xfId="0" applyNumberFormat="1" applyFont="1" applyFill="1" applyBorder="1" applyAlignment="1" applyProtection="1">
      <alignment horizontal="left"/>
      <protection/>
    </xf>
    <xf numFmtId="0" fontId="23" fillId="4" borderId="0" xfId="0" applyFont="1" applyFill="1" applyBorder="1" applyAlignment="1">
      <alignment/>
    </xf>
    <xf numFmtId="0" fontId="23" fillId="4" borderId="0" xfId="0" applyFont="1" applyFill="1" applyBorder="1" applyAlignment="1" applyProtection="1">
      <alignment/>
      <protection/>
    </xf>
    <xf numFmtId="177" fontId="23" fillId="4" borderId="0" xfId="0" applyNumberFormat="1" applyFont="1" applyFill="1" applyBorder="1" applyAlignment="1" applyProtection="1">
      <alignment/>
      <protection/>
    </xf>
    <xf numFmtId="0" fontId="23" fillId="4" borderId="0" xfId="0" applyFont="1" applyFill="1" applyBorder="1" applyAlignment="1">
      <alignment horizontal="left" indent="1"/>
    </xf>
    <xf numFmtId="0" fontId="23" fillId="4" borderId="0" xfId="0" applyFont="1" applyFill="1" applyBorder="1" applyAlignment="1">
      <alignment horizontal="right"/>
    </xf>
    <xf numFmtId="178" fontId="23" fillId="4" borderId="0" xfId="0" applyNumberFormat="1" applyFont="1" applyFill="1" applyBorder="1" applyAlignment="1">
      <alignment/>
    </xf>
    <xf numFmtId="0" fontId="23" fillId="4" borderId="5" xfId="0" applyFont="1" applyFill="1" applyBorder="1" applyAlignment="1" applyProtection="1">
      <alignment/>
      <protection/>
    </xf>
    <xf numFmtId="0" fontId="23" fillId="4" borderId="5" xfId="0" applyFont="1" applyFill="1" applyBorder="1" applyAlignment="1">
      <alignment horizontal="right"/>
    </xf>
    <xf numFmtId="178" fontId="23" fillId="4" borderId="5" xfId="0" applyNumberFormat="1" applyFont="1" applyFill="1" applyBorder="1" applyAlignment="1">
      <alignment/>
    </xf>
    <xf numFmtId="0" fontId="23" fillId="4" borderId="5" xfId="0" applyFont="1" applyFill="1" applyBorder="1" applyAlignment="1">
      <alignment/>
    </xf>
    <xf numFmtId="0" fontId="22" fillId="2" borderId="0" xfId="0" applyFont="1" applyFill="1" applyAlignment="1" applyProtection="1">
      <alignment horizontal="center"/>
      <protection/>
    </xf>
    <xf numFmtId="0" fontId="21" fillId="3" borderId="5" xfId="0" applyFont="1" applyFill="1" applyBorder="1" applyAlignment="1" applyProtection="1">
      <alignment horizontal="center"/>
      <protection/>
    </xf>
    <xf numFmtId="0" fontId="24" fillId="4" borderId="0" xfId="0" applyFont="1" applyFill="1" applyAlignment="1" applyProtection="1">
      <alignment/>
      <protection/>
    </xf>
    <xf numFmtId="0" fontId="23" fillId="4" borderId="0" xfId="0" applyFont="1" applyFill="1" applyAlignment="1" applyProtection="1">
      <alignment horizontal="center"/>
      <protection/>
    </xf>
    <xf numFmtId="0" fontId="24" fillId="4" borderId="5" xfId="0" applyFont="1" applyFill="1" applyBorder="1" applyAlignment="1" applyProtection="1">
      <alignment/>
      <protection/>
    </xf>
    <xf numFmtId="176" fontId="24" fillId="4" borderId="5" xfId="0" applyNumberFormat="1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3" fillId="4" borderId="0" xfId="0" applyFont="1" applyFill="1" applyBorder="1" applyAlignment="1">
      <alignment horizontal="left" vertical="center" wrapText="1" indent="1"/>
    </xf>
    <xf numFmtId="0" fontId="23" fillId="4" borderId="5" xfId="0" applyFont="1" applyFill="1" applyBorder="1" applyAlignment="1">
      <alignment horizontal="left" vertical="center" wrapText="1" indent="1"/>
    </xf>
    <xf numFmtId="0" fontId="7" fillId="2" borderId="7" xfId="0" applyFont="1" applyFill="1" applyBorder="1" applyAlignment="1" applyProtection="1">
      <alignment horizontal="left" vertical="center" wrapText="1"/>
      <protection/>
    </xf>
    <xf numFmtId="0" fontId="7" fillId="2" borderId="8" xfId="0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0" fontId="7" fillId="2" borderId="0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left" vertical="center" wrapText="1"/>
      <protection/>
    </xf>
    <xf numFmtId="0" fontId="7" fillId="2" borderId="12" xfId="0" applyFont="1" applyFill="1" applyBorder="1" applyAlignment="1" applyProtection="1">
      <alignment horizontal="left" vertical="center" wrapText="1"/>
      <protection/>
    </xf>
    <xf numFmtId="0" fontId="7" fillId="2" borderId="13" xfId="0" applyFont="1" applyFill="1" applyBorder="1" applyAlignment="1" applyProtection="1">
      <alignment horizontal="left" vertical="center" wrapText="1"/>
      <protection/>
    </xf>
    <xf numFmtId="0" fontId="7" fillId="2" borderId="14" xfId="0" applyFont="1" applyFill="1" applyBorder="1" applyAlignment="1" applyProtection="1">
      <alignment horizontal="left" vertical="center" wrapText="1"/>
      <protection/>
    </xf>
    <xf numFmtId="0" fontId="6" fillId="4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16370377"/>
        <c:axId val="13115666"/>
      </c:scatterChart>
      <c:valAx>
        <c:axId val="1637037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15666"/>
        <c:crosses val="autoZero"/>
        <c:crossBetween val="midCat"/>
        <c:dispUnits/>
      </c:valAx>
      <c:valAx>
        <c:axId val="131156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7037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51461363"/>
        <c:axId val="60499084"/>
      </c:scatterChart>
      <c:valAx>
        <c:axId val="51461363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499084"/>
        <c:crosses val="autoZero"/>
        <c:crossBetween val="midCat"/>
        <c:dispUnits/>
      </c:valAx>
      <c:valAx>
        <c:axId val="6049908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61363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7620845"/>
        <c:axId val="1478742"/>
      </c:scatterChart>
      <c:valAx>
        <c:axId val="762084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478742"/>
        <c:crosses val="autoZero"/>
        <c:crossBetween val="midCat"/>
        <c:dispUnits/>
      </c:valAx>
      <c:valAx>
        <c:axId val="147874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762084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13308679"/>
        <c:axId val="52669248"/>
      </c:scatterChart>
      <c:valAx>
        <c:axId val="1330867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669248"/>
        <c:crosses val="autoZero"/>
        <c:crossBetween val="midCat"/>
        <c:dispUnits/>
      </c:valAx>
      <c:valAx>
        <c:axId val="52669248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08679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4261185"/>
        <c:axId val="38350666"/>
      </c:scatterChart>
      <c:valAx>
        <c:axId val="426118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50666"/>
        <c:crosses val="autoZero"/>
        <c:crossBetween val="midCat"/>
        <c:dispUnits/>
      </c:valAx>
      <c:valAx>
        <c:axId val="38350666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118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9611675"/>
        <c:axId val="19396212"/>
      </c:scatterChart>
      <c:valAx>
        <c:axId val="961167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396212"/>
        <c:crosses val="autoZero"/>
        <c:crossBetween val="midCat"/>
        <c:dispUnits/>
      </c:valAx>
      <c:valAx>
        <c:axId val="1939621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1167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40348181"/>
        <c:axId val="27589310"/>
      </c:scatterChart>
      <c:valAx>
        <c:axId val="4034818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89310"/>
        <c:crosses val="autoZero"/>
        <c:crossBetween val="midCat"/>
        <c:dispUnits/>
      </c:valAx>
      <c:valAx>
        <c:axId val="27589310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48181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50932131"/>
        <c:axId val="55735996"/>
      </c:scatterChart>
      <c:valAx>
        <c:axId val="5093213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735996"/>
        <c:crosses val="autoZero"/>
        <c:crossBetween val="midCat"/>
        <c:dispUnits/>
      </c:valAx>
      <c:valAx>
        <c:axId val="55735996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0932131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31861917"/>
        <c:axId val="18321798"/>
      </c:scatterChart>
      <c:valAx>
        <c:axId val="3186191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8321798"/>
        <c:crosses val="autoZero"/>
        <c:crossBetween val="midCat"/>
        <c:dispUnits/>
      </c:valAx>
      <c:valAx>
        <c:axId val="18321798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1861917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30678455"/>
        <c:axId val="7670640"/>
      </c:scatterChart>
      <c:valAx>
        <c:axId val="3067845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70640"/>
        <c:crosses val="autoZero"/>
        <c:crossBetween val="midCat"/>
        <c:dispUnits/>
      </c:valAx>
      <c:valAx>
        <c:axId val="7670640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845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1926897"/>
        <c:axId val="17342074"/>
      </c:scatterChart>
      <c:valAx>
        <c:axId val="192689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7342074"/>
        <c:crosses val="autoZero"/>
        <c:crossBetween val="midCat"/>
        <c:dispUnits/>
      </c:valAx>
      <c:valAx>
        <c:axId val="17342074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926897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21860939"/>
        <c:axId val="62530724"/>
      </c:scatterChart>
      <c:valAx>
        <c:axId val="21860939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2530724"/>
        <c:crosses val="autoZero"/>
        <c:crossBetween val="midCat"/>
        <c:dispUnits/>
      </c:valAx>
      <c:valAx>
        <c:axId val="62530724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860939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25905605"/>
        <c:axId val="31823854"/>
      </c:scatterChart>
      <c:valAx>
        <c:axId val="25905605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23854"/>
        <c:crosses val="autoZero"/>
        <c:crossBetween val="midCat"/>
        <c:dispUnits/>
        <c:majorUnit val="50"/>
      </c:valAx>
      <c:valAx>
        <c:axId val="31823854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05605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17979231"/>
        <c:axId val="27595352"/>
      </c:scatterChart>
      <c:valAx>
        <c:axId val="17979231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595352"/>
        <c:crosses val="autoZero"/>
        <c:crossBetween val="midCat"/>
        <c:dispUnits/>
      </c:valAx>
      <c:valAx>
        <c:axId val="2759535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79231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47031577"/>
        <c:axId val="20631010"/>
      </c:scatterChart>
      <c:valAx>
        <c:axId val="47031577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0631010"/>
        <c:crosses val="autoZero"/>
        <c:crossBetween val="midCat"/>
        <c:dispUnits/>
      </c:valAx>
      <c:valAx>
        <c:axId val="20631010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47031577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638175</xdr:colOff>
      <xdr:row>27</xdr:row>
      <xdr:rowOff>142875</xdr:rowOff>
    </xdr:to>
    <xdr:graphicFrame>
      <xdr:nvGraphicFramePr>
        <xdr:cNvPr id="1" name="Chart 1"/>
        <xdr:cNvGraphicFramePr/>
      </xdr:nvGraphicFramePr>
      <xdr:xfrm>
        <a:off x="0" y="1876425"/>
        <a:ext cx="254317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8</xdr:col>
      <xdr:colOff>9525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600325" y="1905000"/>
        <a:ext cx="2552700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38100</xdr:colOff>
      <xdr:row>27</xdr:row>
      <xdr:rowOff>123825</xdr:rowOff>
    </xdr:to>
    <xdr:graphicFrame>
      <xdr:nvGraphicFramePr>
        <xdr:cNvPr id="3" name="Chart 3"/>
        <xdr:cNvGraphicFramePr/>
      </xdr:nvGraphicFramePr>
      <xdr:xfrm>
        <a:off x="5191125" y="1895475"/>
        <a:ext cx="25812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4</xdr:col>
      <xdr:colOff>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0" y="1876425"/>
        <a:ext cx="25527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8</xdr:col>
      <xdr:colOff>38100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2600325" y="1905000"/>
        <a:ext cx="25812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66675</xdr:colOff>
      <xdr:row>28</xdr:row>
      <xdr:rowOff>9525</xdr:rowOff>
    </xdr:to>
    <xdr:graphicFrame>
      <xdr:nvGraphicFramePr>
        <xdr:cNvPr id="3" name="Chart 4"/>
        <xdr:cNvGraphicFramePr/>
      </xdr:nvGraphicFramePr>
      <xdr:xfrm>
        <a:off x="5191125" y="1895475"/>
        <a:ext cx="26098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47625</xdr:rowOff>
    </xdr:from>
    <xdr:to>
      <xdr:col>3</xdr:col>
      <xdr:colOff>600075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47625" y="1819275"/>
        <a:ext cx="26860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47625</xdr:rowOff>
    </xdr:from>
    <xdr:to>
      <xdr:col>8</xdr:col>
      <xdr:colOff>38100</xdr:colOff>
      <xdr:row>28</xdr:row>
      <xdr:rowOff>9525</xdr:rowOff>
    </xdr:to>
    <xdr:graphicFrame>
      <xdr:nvGraphicFramePr>
        <xdr:cNvPr id="2" name="Chart 2"/>
        <xdr:cNvGraphicFramePr/>
      </xdr:nvGraphicFramePr>
      <xdr:xfrm>
        <a:off x="2752725" y="1819275"/>
        <a:ext cx="275272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38100</xdr:rowOff>
    </xdr:from>
    <xdr:to>
      <xdr:col>12</xdr:col>
      <xdr:colOff>190500</xdr:colOff>
      <xdr:row>27</xdr:row>
      <xdr:rowOff>133350</xdr:rowOff>
    </xdr:to>
    <xdr:graphicFrame>
      <xdr:nvGraphicFramePr>
        <xdr:cNvPr id="3" name="Chart 3"/>
        <xdr:cNvGraphicFramePr/>
      </xdr:nvGraphicFramePr>
      <xdr:xfrm>
        <a:off x="5514975" y="1809750"/>
        <a:ext cx="27336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11</xdr:row>
      <xdr:rowOff>47625</xdr:rowOff>
    </xdr:from>
    <xdr:to>
      <xdr:col>3</xdr:col>
      <xdr:colOff>514350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47625" y="1828800"/>
        <a:ext cx="2714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561975</xdr:colOff>
      <xdr:row>11</xdr:row>
      <xdr:rowOff>57150</xdr:rowOff>
    </xdr:from>
    <xdr:to>
      <xdr:col>8</xdr:col>
      <xdr:colOff>180975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9527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11</xdr:row>
      <xdr:rowOff>57150</xdr:rowOff>
    </xdr:from>
    <xdr:to>
      <xdr:col>12</xdr:col>
      <xdr:colOff>266700</xdr:colOff>
      <xdr:row>28</xdr:row>
      <xdr:rowOff>9525</xdr:rowOff>
    </xdr:to>
    <xdr:graphicFrame>
      <xdr:nvGraphicFramePr>
        <xdr:cNvPr id="3" name="Chart 3"/>
        <xdr:cNvGraphicFramePr/>
      </xdr:nvGraphicFramePr>
      <xdr:xfrm>
        <a:off x="5829300" y="1838325"/>
        <a:ext cx="26098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28575</xdr:rowOff>
    </xdr:from>
    <xdr:to>
      <xdr:col>3</xdr:col>
      <xdr:colOff>514350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95250" y="1828800"/>
        <a:ext cx="26384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638175</xdr:colOff>
      <xdr:row>27</xdr:row>
      <xdr:rowOff>133350</xdr:rowOff>
    </xdr:to>
    <xdr:graphicFrame>
      <xdr:nvGraphicFramePr>
        <xdr:cNvPr id="2" name="Chart 2"/>
        <xdr:cNvGraphicFramePr/>
      </xdr:nvGraphicFramePr>
      <xdr:xfrm>
        <a:off x="2762250" y="1828800"/>
        <a:ext cx="278130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</xdr:colOff>
      <xdr:row>11</xdr:row>
      <xdr:rowOff>28575</xdr:rowOff>
    </xdr:from>
    <xdr:to>
      <xdr:col>11</xdr:col>
      <xdr:colOff>638175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5562600" y="1828800"/>
        <a:ext cx="2571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B7" sqref="B7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48</v>
      </c>
    </row>
    <row r="3" s="19" customFormat="1" ht="11.25" customHeight="1">
      <c r="A3" s="12"/>
    </row>
    <row r="4" s="20" customFormat="1" ht="84.75" customHeight="1">
      <c r="A4" s="13" t="s">
        <v>51</v>
      </c>
    </row>
    <row r="5" s="20" customFormat="1" ht="6.75" customHeight="1">
      <c r="A5" s="14"/>
    </row>
    <row r="6" s="20" customFormat="1" ht="59.25" customHeight="1">
      <c r="A6" s="13" t="s">
        <v>39</v>
      </c>
    </row>
    <row r="7" s="20" customFormat="1" ht="13.5">
      <c r="A7" s="14"/>
    </row>
    <row r="8" s="20" customFormat="1" ht="70.5" customHeight="1">
      <c r="A8" s="15" t="s">
        <v>40</v>
      </c>
    </row>
    <row r="9" s="20" customFormat="1" ht="9" customHeight="1">
      <c r="A9" s="14"/>
    </row>
    <row r="10" s="20" customFormat="1" ht="59.25" customHeight="1">
      <c r="A10" s="15" t="s">
        <v>41</v>
      </c>
    </row>
    <row r="11" s="21" customFormat="1" ht="14.25">
      <c r="A11" s="16"/>
    </row>
    <row r="12" s="21" customFormat="1" ht="14.25">
      <c r="A12" s="17" t="s">
        <v>47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>
      <c r="A2" s="45"/>
      <c r="B2" s="42" t="s">
        <v>52</v>
      </c>
      <c r="C2" s="27"/>
      <c r="D2" s="98" t="s">
        <v>34</v>
      </c>
      <c r="E2" s="98"/>
      <c r="F2" s="98"/>
      <c r="G2" s="98"/>
      <c r="H2" s="27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53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54</v>
      </c>
      <c r="E4" s="23">
        <v>10</v>
      </c>
      <c r="F4" s="48">
        <f>($C$37)*(1-EXP($D$37-$E$37*(E4-5)))</f>
        <v>9.007545759393395</v>
      </c>
      <c r="G4" s="23">
        <v>3939</v>
      </c>
      <c r="H4" s="27"/>
      <c r="I4" s="105"/>
      <c r="J4" s="106"/>
      <c r="K4" s="106"/>
      <c r="L4" s="107"/>
      <c r="M4" s="45"/>
    </row>
    <row r="5" spans="1:13" ht="19.5" customHeight="1">
      <c r="A5" s="45"/>
      <c r="B5" s="24" t="s">
        <v>50</v>
      </c>
      <c r="C5" s="41"/>
      <c r="D5" s="41"/>
      <c r="E5" s="41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10</v>
      </c>
      <c r="D6" s="6">
        <f>J20*1</f>
        <v>15</v>
      </c>
      <c r="E6" s="6">
        <f>J21*1</f>
        <v>20</v>
      </c>
      <c r="F6" s="6">
        <f>J22*1</f>
        <v>25</v>
      </c>
      <c r="G6" s="6">
        <f>J23*1</f>
        <v>30</v>
      </c>
      <c r="H6" s="6">
        <f>J24*1</f>
        <v>35</v>
      </c>
      <c r="I6" s="6">
        <f>J25*1</f>
        <v>40</v>
      </c>
      <c r="J6" s="6">
        <f>J26*1</f>
        <v>45</v>
      </c>
      <c r="K6" s="6">
        <f>J27*1</f>
        <v>50</v>
      </c>
      <c r="L6" s="6">
        <f>J28*1</f>
        <v>55</v>
      </c>
      <c r="M6" s="45"/>
    </row>
    <row r="7" spans="1:13" ht="12">
      <c r="A7" s="45"/>
      <c r="B7" s="33" t="s">
        <v>55</v>
      </c>
      <c r="C7" s="34">
        <f>F4*1</f>
        <v>9.007545759393395</v>
      </c>
      <c r="D7" s="7">
        <f>K20*1</f>
        <v>11.871582981895514</v>
      </c>
      <c r="E7" s="7">
        <f>K21*1</f>
        <v>14.15399376575998</v>
      </c>
      <c r="F7" s="7">
        <f>K22*1</f>
        <v>15.972894353144701</v>
      </c>
      <c r="G7" s="7">
        <f>K23*1</f>
        <v>17.422414032151327</v>
      </c>
      <c r="H7" s="7">
        <f>K24*1</f>
        <v>18.577566388690244</v>
      </c>
      <c r="I7" s="7">
        <f>K25*1</f>
        <v>19.49813130832753</v>
      </c>
      <c r="J7" s="7">
        <f>K26*1</f>
        <v>20.231748624233738</v>
      </c>
      <c r="K7" s="7">
        <f>K27*1</f>
        <v>20.81638350952731</v>
      </c>
      <c r="L7" s="7">
        <f>K28*1</f>
        <v>21.282291199669565</v>
      </c>
      <c r="M7" s="45"/>
    </row>
    <row r="8" spans="1:13" ht="12">
      <c r="A8" s="45"/>
      <c r="B8" s="35" t="s">
        <v>29</v>
      </c>
      <c r="C8" s="36">
        <f>G4*1</f>
        <v>3939</v>
      </c>
      <c r="D8" s="8">
        <f aca="true" t="shared" si="0" ref="D8:L8">C8*1</f>
        <v>3939</v>
      </c>
      <c r="E8" s="8">
        <f t="shared" si="0"/>
        <v>3939</v>
      </c>
      <c r="F8" s="8">
        <f t="shared" si="0"/>
        <v>3939</v>
      </c>
      <c r="G8" s="8">
        <f t="shared" si="0"/>
        <v>3939</v>
      </c>
      <c r="H8" s="8">
        <f t="shared" si="0"/>
        <v>3939</v>
      </c>
      <c r="I8" s="8">
        <f t="shared" si="0"/>
        <v>3939</v>
      </c>
      <c r="J8" s="8">
        <f t="shared" si="0"/>
        <v>3939</v>
      </c>
      <c r="K8" s="8">
        <f t="shared" si="0"/>
        <v>3939</v>
      </c>
      <c r="L8" s="8">
        <f t="shared" si="0"/>
        <v>3939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7.467464448016791</v>
      </c>
      <c r="D9" s="22">
        <f t="shared" si="1"/>
        <v>8.29807232541476</v>
      </c>
      <c r="E9" s="22">
        <f t="shared" si="1"/>
        <v>8.689439064269695</v>
      </c>
      <c r="F9" s="22">
        <f t="shared" si="1"/>
        <v>8.895355759754601</v>
      </c>
      <c r="G9" s="22">
        <f t="shared" si="1"/>
        <v>9.012771952147665</v>
      </c>
      <c r="H9" s="22">
        <f t="shared" si="1"/>
        <v>9.083821385304443</v>
      </c>
      <c r="I9" s="22">
        <f t="shared" si="1"/>
        <v>9.128826198231835</v>
      </c>
      <c r="J9" s="22">
        <f t="shared" si="1"/>
        <v>9.158398906210092</v>
      </c>
      <c r="K9" s="22">
        <f t="shared" si="1"/>
        <v>9.178430480899527</v>
      </c>
      <c r="L9" s="22">
        <f t="shared" si="1"/>
        <v>9.192352255056594</v>
      </c>
      <c r="M9" s="45"/>
    </row>
    <row r="10" spans="1:13" ht="12">
      <c r="A10" s="45"/>
      <c r="B10" s="35" t="s">
        <v>56</v>
      </c>
      <c r="C10" s="43">
        <f aca="true" t="shared" si="2" ref="C10:L10">IF(C11/C16&gt;=0.99,"1以上",C11/C16)</f>
        <v>0.7033809608369149</v>
      </c>
      <c r="D10" s="43">
        <f t="shared" si="2"/>
        <v>0.8586533113647272</v>
      </c>
      <c r="E10" s="43">
        <f t="shared" si="2"/>
        <v>0.9393395301470197</v>
      </c>
      <c r="F10" s="43">
        <f t="shared" si="2"/>
        <v>0.9855243130915641</v>
      </c>
      <c r="G10" s="43" t="str">
        <f t="shared" si="2"/>
        <v>1以上</v>
      </c>
      <c r="H10" s="43" t="str">
        <f t="shared" si="2"/>
        <v>1以上</v>
      </c>
      <c r="I10" s="43" t="str">
        <f t="shared" si="2"/>
        <v>1以上</v>
      </c>
      <c r="J10" s="43" t="str">
        <f t="shared" si="2"/>
        <v>1以上</v>
      </c>
      <c r="K10" s="43" t="str">
        <f t="shared" si="2"/>
        <v>1以上</v>
      </c>
      <c r="L10" s="43" t="str">
        <f t="shared" si="2"/>
        <v>1以上</v>
      </c>
      <c r="M10" s="45"/>
    </row>
    <row r="11" spans="1:13" ht="12">
      <c r="A11" s="45"/>
      <c r="B11" s="38" t="s">
        <v>57</v>
      </c>
      <c r="C11" s="39">
        <f aca="true" t="shared" si="3" ref="C11:L11">($C$31*(C7)^($C$32)+($C$33)*(C7)^($C$34)/(C8))^(-1)</f>
        <v>89.51681410732233</v>
      </c>
      <c r="D11" s="9">
        <f t="shared" si="3"/>
        <v>146.8888775421516</v>
      </c>
      <c r="E11" s="9">
        <f t="shared" si="3"/>
        <v>194.00502500996515</v>
      </c>
      <c r="F11" s="9">
        <f t="shared" si="3"/>
        <v>231.6906425520188</v>
      </c>
      <c r="G11" s="9">
        <f t="shared" si="3"/>
        <v>261.6769076521275</v>
      </c>
      <c r="H11" s="9">
        <f t="shared" si="3"/>
        <v>285.5201004166472</v>
      </c>
      <c r="I11" s="9">
        <f t="shared" si="3"/>
        <v>304.48378928628824</v>
      </c>
      <c r="J11" s="9">
        <f t="shared" si="3"/>
        <v>319.5727628829446</v>
      </c>
      <c r="K11" s="9">
        <f t="shared" si="3"/>
        <v>331.58307927170495</v>
      </c>
      <c r="L11" s="9">
        <f t="shared" si="3"/>
        <v>341.1456212794506</v>
      </c>
      <c r="M11" s="45"/>
    </row>
    <row r="12" spans="1:13" s="5" customFormat="1" ht="10.5">
      <c r="A12" s="55"/>
      <c r="B12" s="63" t="s">
        <v>2</v>
      </c>
      <c r="C12" s="64">
        <f aca="true" t="shared" si="4" ref="C12:L12">C11/C13</f>
        <v>20.309972556869273</v>
      </c>
      <c r="D12" s="64">
        <f t="shared" si="4"/>
        <v>25.89962707351781</v>
      </c>
      <c r="E12" s="64">
        <f t="shared" si="4"/>
        <v>29.048215213587504</v>
      </c>
      <c r="F12" s="64">
        <f t="shared" si="4"/>
        <v>30.968768811372296</v>
      </c>
      <c r="G12" s="64">
        <f t="shared" si="4"/>
        <v>32.221772613802706</v>
      </c>
      <c r="H12" s="64">
        <f t="shared" si="4"/>
        <v>33.08113290498824</v>
      </c>
      <c r="I12" s="64">
        <f t="shared" si="4"/>
        <v>33.692413124930304</v>
      </c>
      <c r="J12" s="64">
        <f t="shared" si="4"/>
        <v>34.1390457902732</v>
      </c>
      <c r="K12" s="64">
        <f t="shared" si="4"/>
        <v>34.47195252467962</v>
      </c>
      <c r="L12" s="64">
        <f t="shared" si="4"/>
        <v>34.72384488303152</v>
      </c>
      <c r="M12" s="55"/>
    </row>
    <row r="13" spans="1:13" s="5" customFormat="1" ht="10.5">
      <c r="A13" s="55"/>
      <c r="B13" s="63" t="s">
        <v>1</v>
      </c>
      <c r="C13" s="64">
        <f aca="true" t="shared" si="5" ref="C13:L13">($E$31)+($E$32)*(C7)+($E$33)*SQRT(C8)*(C7)/100</f>
        <v>4.407530037604399</v>
      </c>
      <c r="D13" s="64">
        <f t="shared" si="5"/>
        <v>5.671466895071414</v>
      </c>
      <c r="E13" s="64">
        <f t="shared" si="5"/>
        <v>6.678724444289368</v>
      </c>
      <c r="F13" s="64">
        <f t="shared" si="5"/>
        <v>7.481428918379789</v>
      </c>
      <c r="G13" s="64">
        <f t="shared" si="5"/>
        <v>8.12112079581972</v>
      </c>
      <c r="H13" s="64">
        <f t="shared" si="5"/>
        <v>8.630904547213804</v>
      </c>
      <c r="I13" s="64">
        <f t="shared" si="5"/>
        <v>9.037161813173574</v>
      </c>
      <c r="J13" s="64">
        <f t="shared" si="5"/>
        <v>9.36091667137329</v>
      </c>
      <c r="K13" s="64">
        <f t="shared" si="5"/>
        <v>9.618923646240042</v>
      </c>
      <c r="L13" s="64">
        <f t="shared" si="5"/>
        <v>9.824534766487165</v>
      </c>
      <c r="M13" s="55"/>
    </row>
    <row r="14" spans="1:13" s="5" customFormat="1" ht="10.5">
      <c r="A14" s="55"/>
      <c r="B14" s="63" t="s">
        <v>3</v>
      </c>
      <c r="C14" s="64">
        <f aca="true" t="shared" si="6" ref="C14:L14">200*SQRT(C12/3.14159/C8)</f>
        <v>8.102460464966592</v>
      </c>
      <c r="D14" s="64">
        <f t="shared" si="6"/>
        <v>9.149745360237766</v>
      </c>
      <c r="E14" s="64">
        <f t="shared" si="6"/>
        <v>9.6899598840374</v>
      </c>
      <c r="F14" s="64">
        <f t="shared" si="6"/>
        <v>10.005164242574981</v>
      </c>
      <c r="G14" s="64">
        <f t="shared" si="6"/>
        <v>10.20556296720196</v>
      </c>
      <c r="H14" s="64">
        <f t="shared" si="6"/>
        <v>10.340759541110643</v>
      </c>
      <c r="I14" s="64">
        <f t="shared" si="6"/>
        <v>10.435861601711053</v>
      </c>
      <c r="J14" s="64">
        <f t="shared" si="6"/>
        <v>10.504803702345125</v>
      </c>
      <c r="K14" s="64">
        <f t="shared" si="6"/>
        <v>10.555898212975242</v>
      </c>
      <c r="L14" s="64">
        <f t="shared" si="6"/>
        <v>10.594394877917999</v>
      </c>
      <c r="M14" s="55"/>
    </row>
    <row r="15" spans="1:13" s="5" customFormat="1" ht="10.5">
      <c r="A15" s="55"/>
      <c r="B15" s="63" t="s">
        <v>4</v>
      </c>
      <c r="C15" s="64">
        <f aca="true" t="shared" si="7" ref="C15:L15">10^(($I$31)+($I$33)*LOG(C7)/LOG(10))</f>
        <v>14723.01166557686</v>
      </c>
      <c r="D15" s="64">
        <f t="shared" si="7"/>
        <v>8148.589266334701</v>
      </c>
      <c r="E15" s="64">
        <f t="shared" si="7"/>
        <v>5590.410739652903</v>
      </c>
      <c r="F15" s="64">
        <f t="shared" si="7"/>
        <v>4314.615730803939</v>
      </c>
      <c r="G15" s="64">
        <f t="shared" si="7"/>
        <v>3581.8667201549506</v>
      </c>
      <c r="H15" s="64">
        <f t="shared" si="7"/>
        <v>3121.547300565068</v>
      </c>
      <c r="I15" s="64">
        <f t="shared" si="7"/>
        <v>2814.2605877015267</v>
      </c>
      <c r="J15" s="64">
        <f t="shared" si="7"/>
        <v>2600.126612052612</v>
      </c>
      <c r="K15" s="64">
        <f t="shared" si="7"/>
        <v>2446.162611524981</v>
      </c>
      <c r="L15" s="64">
        <f t="shared" si="7"/>
        <v>2332.8528339836757</v>
      </c>
      <c r="M15" s="55"/>
    </row>
    <row r="16" spans="1:13" s="5" customFormat="1" ht="10.5">
      <c r="A16" s="55"/>
      <c r="B16" s="65" t="s">
        <v>5</v>
      </c>
      <c r="C16" s="66">
        <f aca="true" t="shared" si="8" ref="C16:L16">(($C$31)*(C7)^($C$32)+($C$33)*(C7)^($C$34)/(C15))^(-1)</f>
        <v>127.26647306576386</v>
      </c>
      <c r="D16" s="66">
        <f t="shared" si="8"/>
        <v>171.06890009972616</v>
      </c>
      <c r="E16" s="66">
        <f t="shared" si="8"/>
        <v>206.53344055434425</v>
      </c>
      <c r="F16" s="66">
        <f t="shared" si="8"/>
        <v>235.09378660097315</v>
      </c>
      <c r="G16" s="66">
        <f t="shared" si="8"/>
        <v>258.02244281656056</v>
      </c>
      <c r="H16" s="66">
        <f t="shared" si="8"/>
        <v>276.3931143790546</v>
      </c>
      <c r="I16" s="66">
        <f t="shared" si="8"/>
        <v>291.09182891437297</v>
      </c>
      <c r="J16" s="66">
        <f t="shared" si="8"/>
        <v>302.84116829449005</v>
      </c>
      <c r="K16" s="66">
        <f t="shared" si="8"/>
        <v>312.22630747581815</v>
      </c>
      <c r="L16" s="66">
        <f t="shared" si="8"/>
        <v>319.71902418459086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69"/>
      <c r="C18" s="69"/>
      <c r="D18" s="68"/>
      <c r="E18" s="68"/>
      <c r="F18" s="68"/>
      <c r="G18" s="68"/>
      <c r="H18" s="68"/>
      <c r="I18" s="70" t="s">
        <v>62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0.21071336824966302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 aca="true" t="shared" si="9" ref="I20:I28">1.1888*LN(J20/5)-0.6133</f>
        <v>0.6927302887686491</v>
      </c>
      <c r="J20" s="74">
        <f>E4+5</f>
        <v>15</v>
      </c>
      <c r="K20" s="75">
        <f aca="true" t="shared" si="10" ref="K20:K28">($C$37)*(1-EXP($D$37-$E$37*(J20-5)))</f>
        <v>11.871582981895514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t="shared" si="9"/>
        <v>1.034726736499326</v>
      </c>
      <c r="J21" s="74">
        <f aca="true" t="shared" si="11" ref="J21:J28">J20+5</f>
        <v>20</v>
      </c>
      <c r="K21" s="75">
        <f t="shared" si="10"/>
        <v>14.15399376575998</v>
      </c>
      <c r="L21" s="68"/>
      <c r="M21" s="56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1.2999997903016587</v>
      </c>
      <c r="J22" s="74">
        <f t="shared" si="11"/>
        <v>25</v>
      </c>
      <c r="K22" s="75">
        <f t="shared" si="10"/>
        <v>15.972894353144701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1.516743657018312</v>
      </c>
      <c r="J23" s="74">
        <f t="shared" si="11"/>
        <v>30</v>
      </c>
      <c r="K23" s="75">
        <f t="shared" si="10"/>
        <v>17.422414032151327</v>
      </c>
      <c r="L23" s="76"/>
      <c r="M23" s="45"/>
    </row>
    <row r="24" spans="1:13" ht="12">
      <c r="A24" s="54"/>
      <c r="B24" s="56"/>
      <c r="C24" s="69"/>
      <c r="D24" s="57"/>
      <c r="E24" s="57"/>
      <c r="F24" s="57"/>
      <c r="G24" s="57"/>
      <c r="H24" s="68"/>
      <c r="I24" s="73">
        <f t="shared" si="9"/>
        <v>1.6999979851969564</v>
      </c>
      <c r="J24" s="74">
        <f t="shared" si="11"/>
        <v>35</v>
      </c>
      <c r="K24" s="75">
        <f t="shared" si="10"/>
        <v>18.577566388690244</v>
      </c>
      <c r="L24" s="57"/>
      <c r="M24" s="45"/>
    </row>
    <row r="25" spans="1:13" ht="12">
      <c r="A25" s="54"/>
      <c r="B25" s="56"/>
      <c r="C25" s="69"/>
      <c r="D25" s="57"/>
      <c r="E25" s="57"/>
      <c r="F25" s="57"/>
      <c r="G25" s="57"/>
      <c r="H25" s="68"/>
      <c r="I25" s="73">
        <f t="shared" si="9"/>
        <v>1.8587401047489889</v>
      </c>
      <c r="J25" s="74">
        <f t="shared" si="11"/>
        <v>40</v>
      </c>
      <c r="K25" s="75">
        <f t="shared" si="10"/>
        <v>19.49813130832753</v>
      </c>
      <c r="L25" s="57"/>
      <c r="M25" s="45"/>
    </row>
    <row r="26" spans="1:13" ht="12">
      <c r="A26" s="54"/>
      <c r="B26" s="56"/>
      <c r="C26" s="69"/>
      <c r="D26" s="57"/>
      <c r="E26" s="57"/>
      <c r="F26" s="57"/>
      <c r="G26" s="57"/>
      <c r="H26" s="68"/>
      <c r="I26" s="73">
        <f t="shared" si="9"/>
        <v>1.998760577537298</v>
      </c>
      <c r="J26" s="74">
        <f t="shared" si="11"/>
        <v>45</v>
      </c>
      <c r="K26" s="75">
        <f t="shared" si="10"/>
        <v>20.231748624233738</v>
      </c>
      <c r="L26" s="57"/>
      <c r="M26" s="45"/>
    </row>
    <row r="27" spans="1:13" ht="12">
      <c r="A27" s="54"/>
      <c r="B27" s="56"/>
      <c r="C27" s="69"/>
      <c r="D27" s="57"/>
      <c r="E27" s="57"/>
      <c r="F27" s="57"/>
      <c r="G27" s="57"/>
      <c r="H27" s="68"/>
      <c r="I27" s="73">
        <f t="shared" si="9"/>
        <v>2.124013158551322</v>
      </c>
      <c r="J27" s="74">
        <f t="shared" si="11"/>
        <v>50</v>
      </c>
      <c r="K27" s="75">
        <f t="shared" si="10"/>
        <v>20.81638350952731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2.2373179003027035</v>
      </c>
      <c r="J28" s="74">
        <f t="shared" si="11"/>
        <v>55</v>
      </c>
      <c r="K28" s="75">
        <f t="shared" si="10"/>
        <v>21.282291199669565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5"/>
      <c r="L30" s="55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5"/>
      <c r="L31" s="55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5"/>
      <c r="L32" s="55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5"/>
      <c r="L33" s="55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5"/>
      <c r="L34" s="55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5"/>
      <c r="L35" s="55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5"/>
      <c r="L36" s="55"/>
      <c r="M36" s="53"/>
    </row>
    <row r="37" spans="1:13" s="4" customFormat="1" ht="10.5">
      <c r="A37" s="88"/>
      <c r="B37" s="65" t="str">
        <f>+D4</f>
        <v>Ⅰ</v>
      </c>
      <c r="C37" s="88">
        <v>23.1106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88"/>
      <c r="L37" s="88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2" customHeight="1">
      <c r="A2" s="45"/>
      <c r="B2" s="42" t="s">
        <v>49</v>
      </c>
      <c r="C2" s="27"/>
      <c r="D2" s="98" t="s">
        <v>34</v>
      </c>
      <c r="E2" s="98"/>
      <c r="F2" s="98"/>
      <c r="G2" s="98"/>
      <c r="H2" s="27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58</v>
      </c>
      <c r="E4" s="23">
        <v>20</v>
      </c>
      <c r="F4" s="48">
        <f>($C$37)*(1-EXP($D$37-$E$37*(E4-5)))</f>
        <v>13.500758897320406</v>
      </c>
      <c r="G4" s="23">
        <v>1000</v>
      </c>
      <c r="H4" s="27"/>
      <c r="I4" s="105"/>
      <c r="J4" s="106"/>
      <c r="K4" s="106"/>
      <c r="L4" s="107"/>
      <c r="M4" s="45"/>
    </row>
    <row r="5" spans="1:13" ht="19.5" customHeight="1">
      <c r="A5" s="45"/>
      <c r="B5" s="24" t="s">
        <v>50</v>
      </c>
      <c r="C5" s="41"/>
      <c r="D5" s="41"/>
      <c r="E5" s="41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20</v>
      </c>
      <c r="D6" s="6">
        <f>J20*1</f>
        <v>25</v>
      </c>
      <c r="E6" s="6">
        <f>J21*1</f>
        <v>30</v>
      </c>
      <c r="F6" s="6">
        <f>J22*1</f>
        <v>35</v>
      </c>
      <c r="G6" s="6">
        <f>J23*1</f>
        <v>40</v>
      </c>
      <c r="H6" s="6">
        <f>J24*1</f>
        <v>45</v>
      </c>
      <c r="I6" s="6">
        <f>J25*1</f>
        <v>50</v>
      </c>
      <c r="J6" s="6">
        <f>J26*1</f>
        <v>55</v>
      </c>
      <c r="K6" s="6">
        <f>J27*1</f>
        <v>60</v>
      </c>
      <c r="L6" s="6">
        <f>J28*1</f>
        <v>65</v>
      </c>
      <c r="M6" s="45"/>
    </row>
    <row r="7" spans="1:13" ht="12">
      <c r="A7" s="45"/>
      <c r="B7" s="33" t="s">
        <v>30</v>
      </c>
      <c r="C7" s="34">
        <f>F4*1</f>
        <v>13.500758897320406</v>
      </c>
      <c r="D7" s="7">
        <f>K20*1</f>
        <v>15.235713617159302</v>
      </c>
      <c r="E7" s="7">
        <f>K21*1</f>
        <v>16.618335089731286</v>
      </c>
      <c r="F7" s="7">
        <f>K22*1</f>
        <v>17.720174875264497</v>
      </c>
      <c r="G7" s="7">
        <f>K23*1</f>
        <v>18.598253899110023</v>
      </c>
      <c r="H7" s="7">
        <f>K24*1</f>
        <v>19.29801332170556</v>
      </c>
      <c r="I7" s="7">
        <f>K25*1</f>
        <v>19.855666148175295</v>
      </c>
      <c r="J7" s="7">
        <f>K26*1</f>
        <v>20.300071274891863</v>
      </c>
      <c r="K7" s="7">
        <f>K27*1</f>
        <v>20.654226956128575</v>
      </c>
      <c r="L7" s="7">
        <f>K28*1</f>
        <v>20.936460978672237</v>
      </c>
      <c r="M7" s="45"/>
    </row>
    <row r="8" spans="1:13" ht="12">
      <c r="A8" s="45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14.160618229917135</v>
      </c>
      <c r="D9" s="22">
        <f t="shared" si="1"/>
        <v>15.18172229256518</v>
      </c>
      <c r="E9" s="22">
        <f t="shared" si="1"/>
        <v>15.875309313834235</v>
      </c>
      <c r="F9" s="22">
        <f t="shared" si="1"/>
        <v>16.361717457032814</v>
      </c>
      <c r="G9" s="22">
        <f t="shared" si="1"/>
        <v>16.711927827642103</v>
      </c>
      <c r="H9" s="22">
        <f t="shared" si="1"/>
        <v>16.969452761241953</v>
      </c>
      <c r="I9" s="22">
        <f t="shared" si="1"/>
        <v>17.162018136589673</v>
      </c>
      <c r="J9" s="22">
        <f t="shared" si="1"/>
        <v>17.307927434597648</v>
      </c>
      <c r="K9" s="22">
        <f t="shared" si="1"/>
        <v>17.419646385017973</v>
      </c>
      <c r="L9" s="22">
        <f t="shared" si="1"/>
        <v>17.505896269012425</v>
      </c>
      <c r="M9" s="45"/>
    </row>
    <row r="10" spans="1:13" ht="12">
      <c r="A10" s="45"/>
      <c r="B10" s="35" t="s">
        <v>28</v>
      </c>
      <c r="C10" s="43">
        <f>IF(C11/C16&gt;=0.99,"1以上",C11/C16)</f>
        <v>0.5559188040346449</v>
      </c>
      <c r="D10" s="43">
        <f aca="true" t="shared" si="2" ref="D10:L10">IF(D11/D16&gt;=0.99,"1以上",D11/D16)</f>
        <v>0.632362635855077</v>
      </c>
      <c r="E10" s="43">
        <f t="shared" si="2"/>
        <v>0.6865878857820501</v>
      </c>
      <c r="F10" s="43">
        <f t="shared" si="2"/>
        <v>0.7256795635555457</v>
      </c>
      <c r="G10" s="43">
        <f t="shared" si="2"/>
        <v>0.7543507719725254</v>
      </c>
      <c r="H10" s="43">
        <f t="shared" si="2"/>
        <v>0.7757078123590273</v>
      </c>
      <c r="I10" s="43">
        <f t="shared" si="2"/>
        <v>0.7918265640066937</v>
      </c>
      <c r="J10" s="43">
        <f t="shared" si="2"/>
        <v>0.8041237093381702</v>
      </c>
      <c r="K10" s="43">
        <f t="shared" si="2"/>
        <v>0.8135876672523584</v>
      </c>
      <c r="L10" s="43">
        <f t="shared" si="2"/>
        <v>0.8209225767905177</v>
      </c>
      <c r="M10" s="45"/>
    </row>
    <row r="11" spans="1:13" ht="12">
      <c r="A11" s="45"/>
      <c r="B11" s="38" t="s">
        <v>33</v>
      </c>
      <c r="C11" s="39">
        <f aca="true" t="shared" si="3" ref="C11:L11">($C$31*(C7)^($C$32)+($C$33)*(C7)^($C$34)/(C8))^(-1)</f>
        <v>109.14825223319306</v>
      </c>
      <c r="D11" s="9">
        <f t="shared" si="3"/>
        <v>141.32610630136327</v>
      </c>
      <c r="E11" s="9">
        <f t="shared" si="3"/>
        <v>168.41030432873933</v>
      </c>
      <c r="F11" s="9">
        <f t="shared" si="3"/>
        <v>190.67210181171183</v>
      </c>
      <c r="G11" s="9">
        <f t="shared" si="3"/>
        <v>208.7461121164372</v>
      </c>
      <c r="H11" s="9">
        <f t="shared" si="3"/>
        <v>223.32025749704277</v>
      </c>
      <c r="I11" s="9">
        <f t="shared" si="3"/>
        <v>235.0252924945591</v>
      </c>
      <c r="J11" s="9">
        <f t="shared" si="3"/>
        <v>244.4029185659628</v>
      </c>
      <c r="K11" s="9">
        <f t="shared" si="3"/>
        <v>251.9040725993496</v>
      </c>
      <c r="L11" s="9">
        <f t="shared" si="3"/>
        <v>257.89796386254653</v>
      </c>
      <c r="M11" s="45"/>
    </row>
    <row r="12" spans="1:13" s="5" customFormat="1" ht="10.5">
      <c r="A12" s="55"/>
      <c r="B12" s="63" t="s">
        <v>2</v>
      </c>
      <c r="C12" s="64">
        <f aca="true" t="shared" si="4" ref="C12:L12">C11/C13</f>
        <v>18.324205420158002</v>
      </c>
      <c r="D12" s="64">
        <f t="shared" si="4"/>
        <v>21.199762499633856</v>
      </c>
      <c r="E12" s="64">
        <f t="shared" si="4"/>
        <v>23.286405944072296</v>
      </c>
      <c r="F12" s="64">
        <f t="shared" si="4"/>
        <v>24.817496583763713</v>
      </c>
      <c r="G12" s="64">
        <f t="shared" si="4"/>
        <v>25.956164896302134</v>
      </c>
      <c r="H12" s="64">
        <f t="shared" si="4"/>
        <v>26.813734815657387</v>
      </c>
      <c r="I12" s="64">
        <f t="shared" si="4"/>
        <v>27.466645602090406</v>
      </c>
      <c r="J12" s="64">
        <f t="shared" si="4"/>
        <v>27.968231121843196</v>
      </c>
      <c r="K12" s="64">
        <f t="shared" si="4"/>
        <v>28.35639652409905</v>
      </c>
      <c r="L12" s="64">
        <f t="shared" si="4"/>
        <v>28.658567978052723</v>
      </c>
      <c r="M12" s="55"/>
    </row>
    <row r="13" spans="1:13" s="5" customFormat="1" ht="10.5">
      <c r="A13" s="55"/>
      <c r="B13" s="63" t="s">
        <v>1</v>
      </c>
      <c r="C13" s="64">
        <f aca="true" t="shared" si="5" ref="C13:L13">($E$31)+($E$32)*(C7)+($E$33)*SQRT(C8)*(C7)/100</f>
        <v>5.956506693224569</v>
      </c>
      <c r="D13" s="64">
        <f t="shared" si="5"/>
        <v>6.666400451599594</v>
      </c>
      <c r="E13" s="64">
        <f t="shared" si="5"/>
        <v>7.232129540866707</v>
      </c>
      <c r="F13" s="64">
        <f t="shared" si="5"/>
        <v>7.682970809249743</v>
      </c>
      <c r="G13" s="64">
        <f t="shared" si="5"/>
        <v>8.04225558553823</v>
      </c>
      <c r="H13" s="64">
        <f t="shared" si="5"/>
        <v>8.32857709052299</v>
      </c>
      <c r="I13" s="64">
        <f t="shared" si="5"/>
        <v>8.556752648261934</v>
      </c>
      <c r="J13" s="64">
        <f t="shared" si="5"/>
        <v>8.738590492234744</v>
      </c>
      <c r="K13" s="64">
        <f t="shared" si="5"/>
        <v>8.883500849103505</v>
      </c>
      <c r="L13" s="64">
        <f t="shared" si="5"/>
        <v>8.998982924061304</v>
      </c>
      <c r="M13" s="55"/>
    </row>
    <row r="14" spans="1:13" s="5" customFormat="1" ht="10.5">
      <c r="A14" s="55"/>
      <c r="B14" s="63" t="s">
        <v>3</v>
      </c>
      <c r="C14" s="64">
        <f aca="true" t="shared" si="6" ref="C14:L14">200*SQRT(C12/3.14159/C8)</f>
        <v>15.274528691174675</v>
      </c>
      <c r="D14" s="64">
        <f t="shared" si="6"/>
        <v>16.42936357654527</v>
      </c>
      <c r="E14" s="64">
        <f t="shared" si="6"/>
        <v>17.218942460660855</v>
      </c>
      <c r="F14" s="64">
        <f t="shared" si="6"/>
        <v>17.776007634452444</v>
      </c>
      <c r="G14" s="64">
        <f t="shared" si="6"/>
        <v>18.179230866696354</v>
      </c>
      <c r="H14" s="64">
        <f t="shared" si="6"/>
        <v>18.477103762885957</v>
      </c>
      <c r="I14" s="64">
        <f t="shared" si="6"/>
        <v>18.700708243565472</v>
      </c>
      <c r="J14" s="64">
        <f t="shared" si="6"/>
        <v>18.87068836564975</v>
      </c>
      <c r="K14" s="64">
        <f t="shared" si="6"/>
        <v>19.001188356745892</v>
      </c>
      <c r="L14" s="64">
        <f t="shared" si="6"/>
        <v>19.10216031403017</v>
      </c>
      <c r="M14" s="55"/>
    </row>
    <row r="15" spans="1:13" s="5" customFormat="1" ht="10.5">
      <c r="A15" s="55"/>
      <c r="B15" s="63" t="s">
        <v>4</v>
      </c>
      <c r="C15" s="64">
        <f aca="true" t="shared" si="7" ref="C15:L15">10^(($I$31)+($I$33)*LOG(C7)/LOG(10))</f>
        <v>6186.053260287003</v>
      </c>
      <c r="D15" s="64">
        <f t="shared" si="7"/>
        <v>4774.325886130238</v>
      </c>
      <c r="E15" s="64">
        <f t="shared" si="7"/>
        <v>3963.504531959275</v>
      </c>
      <c r="F15" s="64">
        <f t="shared" si="7"/>
        <v>3454.1393745604437</v>
      </c>
      <c r="G15" s="64">
        <f t="shared" si="7"/>
        <v>3114.1121278200017</v>
      </c>
      <c r="H15" s="64">
        <f t="shared" si="7"/>
        <v>2877.1627801083105</v>
      </c>
      <c r="I15" s="64">
        <f t="shared" si="7"/>
        <v>2706.794348916809</v>
      </c>
      <c r="J15" s="64">
        <f t="shared" si="7"/>
        <v>2581.4117336806844</v>
      </c>
      <c r="K15" s="64">
        <f t="shared" si="7"/>
        <v>2487.4974761678873</v>
      </c>
      <c r="L15" s="64">
        <f t="shared" si="7"/>
        <v>2416.1999996748686</v>
      </c>
      <c r="M15" s="55"/>
    </row>
    <row r="16" spans="1:13" s="5" customFormat="1" ht="10.5">
      <c r="A16" s="55"/>
      <c r="B16" s="65" t="s">
        <v>5</v>
      </c>
      <c r="C16" s="66">
        <f aca="true" t="shared" si="8" ref="C16:L16">(($C$31)*(C7)^($C$32)+($C$33)*(C7)^($C$34)/(C15))^(-1)</f>
        <v>196.3384786429907</v>
      </c>
      <c r="D16" s="66">
        <f t="shared" si="8"/>
        <v>223.48902083732847</v>
      </c>
      <c r="E16" s="66">
        <f t="shared" si="8"/>
        <v>245.28586626155442</v>
      </c>
      <c r="F16" s="66">
        <f t="shared" si="8"/>
        <v>262.749719555961</v>
      </c>
      <c r="G16" s="66">
        <f t="shared" si="8"/>
        <v>276.7228720010378</v>
      </c>
      <c r="H16" s="66">
        <f t="shared" si="8"/>
        <v>287.89223717870925</v>
      </c>
      <c r="I16" s="66">
        <f t="shared" si="8"/>
        <v>296.81410447423724</v>
      </c>
      <c r="J16" s="66">
        <f t="shared" si="8"/>
        <v>303.936963588746</v>
      </c>
      <c r="K16" s="66">
        <f t="shared" si="8"/>
        <v>309.62130172164234</v>
      </c>
      <c r="L16" s="66">
        <f t="shared" si="8"/>
        <v>314.1562568187922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69"/>
      <c r="C18" s="69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1.034726736499326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1.1888*LN(J20/5)-0.6133</f>
        <v>1.2999997903016587</v>
      </c>
      <c r="J20" s="74">
        <f>E4+5</f>
        <v>25</v>
      </c>
      <c r="K20" s="75">
        <f>($C$37)*(1-EXP($D$37-$E$37*(J20-5)))</f>
        <v>15.235713617159302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1.516743657018312</v>
      </c>
      <c r="J21" s="74">
        <f aca="true" t="shared" si="10" ref="J21:J28">J20+5</f>
        <v>30</v>
      </c>
      <c r="K21" s="75">
        <f aca="true" t="shared" si="11" ref="K21:K28">($C$37)*(1-EXP($D$37-$E$37*(J21-5)))</f>
        <v>16.618335089731286</v>
      </c>
      <c r="L21" s="68"/>
      <c r="M21" s="56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1.6999979851969564</v>
      </c>
      <c r="J22" s="74">
        <f t="shared" si="10"/>
        <v>35</v>
      </c>
      <c r="K22" s="75">
        <f t="shared" si="11"/>
        <v>17.720174875264497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1.8587401047489889</v>
      </c>
      <c r="J23" s="74">
        <f t="shared" si="10"/>
        <v>40</v>
      </c>
      <c r="K23" s="75">
        <f t="shared" si="11"/>
        <v>18.598253899110023</v>
      </c>
      <c r="L23" s="76"/>
      <c r="M23" s="45"/>
    </row>
    <row r="24" spans="1:13" ht="12">
      <c r="A24" s="54"/>
      <c r="B24" s="56"/>
      <c r="C24" s="69"/>
      <c r="D24" s="57"/>
      <c r="E24" s="57"/>
      <c r="F24" s="57"/>
      <c r="G24" s="57"/>
      <c r="H24" s="68"/>
      <c r="I24" s="73">
        <f t="shared" si="9"/>
        <v>1.998760577537298</v>
      </c>
      <c r="J24" s="74">
        <f t="shared" si="10"/>
        <v>45</v>
      </c>
      <c r="K24" s="75">
        <f t="shared" si="11"/>
        <v>19.29801332170556</v>
      </c>
      <c r="L24" s="57"/>
      <c r="M24" s="45"/>
    </row>
    <row r="25" spans="1:13" ht="12">
      <c r="A25" s="54"/>
      <c r="B25" s="56"/>
      <c r="C25" s="69"/>
      <c r="D25" s="57"/>
      <c r="E25" s="57"/>
      <c r="F25" s="57"/>
      <c r="G25" s="57"/>
      <c r="H25" s="68"/>
      <c r="I25" s="73">
        <f t="shared" si="9"/>
        <v>2.124013158551322</v>
      </c>
      <c r="J25" s="74">
        <f t="shared" si="10"/>
        <v>50</v>
      </c>
      <c r="K25" s="75">
        <f t="shared" si="11"/>
        <v>19.855666148175295</v>
      </c>
      <c r="L25" s="57"/>
      <c r="M25" s="45"/>
    </row>
    <row r="26" spans="1:13" ht="12">
      <c r="A26" s="54"/>
      <c r="B26" s="56"/>
      <c r="C26" s="69"/>
      <c r="D26" s="57"/>
      <c r="E26" s="57"/>
      <c r="F26" s="57"/>
      <c r="G26" s="57"/>
      <c r="H26" s="68"/>
      <c r="I26" s="73">
        <f t="shared" si="9"/>
        <v>2.2373179003027035</v>
      </c>
      <c r="J26" s="74">
        <f t="shared" si="10"/>
        <v>55</v>
      </c>
      <c r="K26" s="75">
        <f t="shared" si="11"/>
        <v>20.300071274891863</v>
      </c>
      <c r="L26" s="57"/>
      <c r="M26" s="45"/>
    </row>
    <row r="27" spans="1:13" ht="12">
      <c r="A27" s="54"/>
      <c r="B27" s="56"/>
      <c r="C27" s="69"/>
      <c r="D27" s="57"/>
      <c r="E27" s="57"/>
      <c r="F27" s="57"/>
      <c r="G27" s="57"/>
      <c r="H27" s="68"/>
      <c r="I27" s="73">
        <f t="shared" si="9"/>
        <v>2.3407570252679752</v>
      </c>
      <c r="J27" s="74">
        <f t="shared" si="10"/>
        <v>60</v>
      </c>
      <c r="K27" s="75">
        <f t="shared" si="11"/>
        <v>20.654226956128575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2.4359117961502754</v>
      </c>
      <c r="J28" s="74">
        <f t="shared" si="10"/>
        <v>65</v>
      </c>
      <c r="K28" s="75">
        <f t="shared" si="11"/>
        <v>20.936460978672237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5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5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5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5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5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5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5"/>
      <c r="L36" s="53"/>
      <c r="M36" s="53"/>
    </row>
    <row r="37" spans="1:13" s="4" customFormat="1" ht="10.5">
      <c r="A37" s="88"/>
      <c r="B37" s="65" t="str">
        <f>+D4</f>
        <v>Ⅱ</v>
      </c>
      <c r="C37" s="88">
        <v>22.044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88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5"/>
      <c r="B1" s="45"/>
      <c r="C1" s="45"/>
      <c r="D1" s="45"/>
      <c r="E1" s="45"/>
      <c r="F1" s="45"/>
      <c r="G1" s="45"/>
      <c r="H1" s="49"/>
      <c r="I1" s="49"/>
      <c r="J1" s="45"/>
      <c r="K1" s="45"/>
      <c r="L1" s="45"/>
      <c r="M1" s="45"/>
    </row>
    <row r="2" spans="1:13" ht="11.25" customHeight="1">
      <c r="A2" s="46"/>
      <c r="B2" s="42" t="s">
        <v>49</v>
      </c>
      <c r="C2" s="27"/>
      <c r="D2" s="108" t="s">
        <v>34</v>
      </c>
      <c r="E2" s="108"/>
      <c r="F2" s="108"/>
      <c r="G2" s="108"/>
      <c r="H2" s="27"/>
      <c r="I2" s="99" t="s">
        <v>38</v>
      </c>
      <c r="J2" s="100"/>
      <c r="K2" s="100"/>
      <c r="L2" s="101"/>
      <c r="M2" s="45"/>
    </row>
    <row r="3" spans="1:13" ht="11.25" customHeight="1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59</v>
      </c>
      <c r="E4" s="23">
        <v>20</v>
      </c>
      <c r="F4" s="48">
        <f>($C$37)*(1-EXP($D$37-$E$37*(E4-5)))</f>
        <v>12.194350405037964</v>
      </c>
      <c r="G4" s="23">
        <v>1000</v>
      </c>
      <c r="H4" s="27"/>
      <c r="I4" s="105"/>
      <c r="J4" s="106"/>
      <c r="K4" s="106"/>
      <c r="L4" s="107"/>
      <c r="M4" s="45"/>
    </row>
    <row r="5" spans="1:13" ht="20.25" customHeight="1">
      <c r="A5" s="45"/>
      <c r="B5" s="24" t="s">
        <v>50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5"/>
    </row>
    <row r="6" spans="1:13" ht="12">
      <c r="A6" s="50"/>
      <c r="B6" s="31" t="s">
        <v>31</v>
      </c>
      <c r="C6" s="32">
        <f>E4*1</f>
        <v>20</v>
      </c>
      <c r="D6" s="6">
        <f>J20*1</f>
        <v>25</v>
      </c>
      <c r="E6" s="6">
        <f>J21*1</f>
        <v>30</v>
      </c>
      <c r="F6" s="6">
        <f>J22*1</f>
        <v>35</v>
      </c>
      <c r="G6" s="6">
        <f>J23*1</f>
        <v>40</v>
      </c>
      <c r="H6" s="6">
        <f>J24*1</f>
        <v>45</v>
      </c>
      <c r="I6" s="6">
        <f>J25*1</f>
        <v>50</v>
      </c>
      <c r="J6" s="6">
        <f>J26*1</f>
        <v>55</v>
      </c>
      <c r="K6" s="6">
        <f>J27*1</f>
        <v>60</v>
      </c>
      <c r="L6" s="6">
        <f>J28*1</f>
        <v>65</v>
      </c>
      <c r="M6" s="45"/>
    </row>
    <row r="7" spans="1:13" ht="12">
      <c r="A7" s="51"/>
      <c r="B7" s="33" t="s">
        <v>30</v>
      </c>
      <c r="C7" s="34">
        <f>F4*1</f>
        <v>12.194350405037964</v>
      </c>
      <c r="D7" s="7">
        <f>K20*1</f>
        <v>13.761421260202194</v>
      </c>
      <c r="E7" s="7">
        <f>K21*1</f>
        <v>15.01025259200375</v>
      </c>
      <c r="F7" s="7">
        <f>K22*1</f>
        <v>16.005472233891485</v>
      </c>
      <c r="G7" s="7">
        <f>K23*1</f>
        <v>16.79858344945517</v>
      </c>
      <c r="H7" s="7">
        <f>K24*1</f>
        <v>17.430630259805266</v>
      </c>
      <c r="I7" s="7">
        <f>K25*1</f>
        <v>17.93432149835345</v>
      </c>
      <c r="J7" s="7">
        <f>K26*1</f>
        <v>18.335723514209963</v>
      </c>
      <c r="K7" s="7">
        <f>K27*1</f>
        <v>18.65560912269917</v>
      </c>
      <c r="L7" s="7">
        <f>K28*1</f>
        <v>18.910532612059747</v>
      </c>
      <c r="M7" s="45"/>
    </row>
    <row r="8" spans="1:13" ht="12">
      <c r="A8" s="51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5"/>
    </row>
    <row r="9" spans="1:13" ht="12">
      <c r="A9" s="51"/>
      <c r="B9" s="35" t="s">
        <v>32</v>
      </c>
      <c r="C9" s="37">
        <f aca="true" t="shared" si="1" ref="C9:L9">($G$31)+($G$32)*(C14)+($G$33)*SQRT(C8)*(C7)/100</f>
        <v>13.265391757842691</v>
      </c>
      <c r="D9" s="22">
        <f t="shared" si="1"/>
        <v>14.325720542551007</v>
      </c>
      <c r="E9" s="22">
        <f t="shared" si="1"/>
        <v>15.058999708556174</v>
      </c>
      <c r="F9" s="22">
        <f t="shared" si="1"/>
        <v>15.579978663122535</v>
      </c>
      <c r="G9" s="22">
        <f t="shared" si="1"/>
        <v>15.958689357618375</v>
      </c>
      <c r="H9" s="22">
        <f t="shared" si="1"/>
        <v>16.239172113796023</v>
      </c>
      <c r="I9" s="22">
        <f t="shared" si="1"/>
        <v>16.450044030799802</v>
      </c>
      <c r="J9" s="22">
        <f t="shared" si="1"/>
        <v>16.61048858670407</v>
      </c>
      <c r="K9" s="22">
        <f t="shared" si="1"/>
        <v>16.733730819779325</v>
      </c>
      <c r="L9" s="22">
        <f t="shared" si="1"/>
        <v>16.829114065774306</v>
      </c>
      <c r="M9" s="45"/>
    </row>
    <row r="10" spans="1:13" ht="12">
      <c r="A10" s="51"/>
      <c r="B10" s="35" t="s">
        <v>28</v>
      </c>
      <c r="C10" s="44">
        <f aca="true" t="shared" si="2" ref="C10:L10">IF(C11/C16&gt;=0.99,"1以上",C11/C16)</f>
        <v>0.4923659959276617</v>
      </c>
      <c r="D10" s="43">
        <f t="shared" si="2"/>
        <v>0.5679980766033145</v>
      </c>
      <c r="E10" s="43">
        <f t="shared" si="2"/>
        <v>0.6229586921806681</v>
      </c>
      <c r="F10" s="43">
        <f t="shared" si="2"/>
        <v>0.6632771404633143</v>
      </c>
      <c r="G10" s="43">
        <f t="shared" si="2"/>
        <v>0.6932277008429998</v>
      </c>
      <c r="H10" s="43">
        <f t="shared" si="2"/>
        <v>0.7157500190194717</v>
      </c>
      <c r="I10" s="43">
        <f t="shared" si="2"/>
        <v>0.7328697761578029</v>
      </c>
      <c r="J10" s="43">
        <f t="shared" si="2"/>
        <v>0.7460015735848488</v>
      </c>
      <c r="K10" s="43">
        <f t="shared" si="2"/>
        <v>0.7561500193666921</v>
      </c>
      <c r="L10" s="43">
        <f t="shared" si="2"/>
        <v>0.7640407816833337</v>
      </c>
      <c r="M10" s="45"/>
    </row>
    <row r="11" spans="1:13" ht="12">
      <c r="A11" s="52"/>
      <c r="B11" s="38" t="s">
        <v>33</v>
      </c>
      <c r="C11" s="39">
        <f aca="true" t="shared" si="3" ref="C11:L11">($C$31*(C7)^($C$32)+($C$33)*(C7)^($C$34)/(C8))^(-1)</f>
        <v>86.68428496722714</v>
      </c>
      <c r="D11" s="9">
        <f t="shared" si="3"/>
        <v>113.82822292398185</v>
      </c>
      <c r="E11" s="9">
        <f t="shared" si="3"/>
        <v>137.01833066478324</v>
      </c>
      <c r="F11" s="9">
        <f t="shared" si="3"/>
        <v>156.27308614427875</v>
      </c>
      <c r="G11" s="9">
        <f t="shared" si="3"/>
        <v>172.0156111484883</v>
      </c>
      <c r="H11" s="9">
        <f t="shared" si="3"/>
        <v>184.77287686429457</v>
      </c>
      <c r="I11" s="9">
        <f t="shared" si="3"/>
        <v>195.05551949104287</v>
      </c>
      <c r="J11" s="9">
        <f t="shared" si="3"/>
        <v>203.31534693131087</v>
      </c>
      <c r="K11" s="9">
        <f t="shared" si="3"/>
        <v>209.9354100435202</v>
      </c>
      <c r="L11" s="9">
        <f t="shared" si="3"/>
        <v>215.23314506307554</v>
      </c>
      <c r="M11" s="45"/>
    </row>
    <row r="12" spans="1:13" s="5" customFormat="1" ht="10.5">
      <c r="A12" s="55"/>
      <c r="B12" s="63" t="s">
        <v>2</v>
      </c>
      <c r="C12" s="77">
        <f aca="true" t="shared" si="4" ref="C12:L12">C11/C13</f>
        <v>15.987623782156843</v>
      </c>
      <c r="D12" s="77">
        <f t="shared" si="4"/>
        <v>18.773738518535854</v>
      </c>
      <c r="E12" s="77">
        <f t="shared" si="4"/>
        <v>20.841989750954703</v>
      </c>
      <c r="F12" s="77">
        <f t="shared" si="4"/>
        <v>22.38432126244112</v>
      </c>
      <c r="G12" s="77">
        <f t="shared" si="4"/>
        <v>23.544811021281696</v>
      </c>
      <c r="H12" s="77">
        <f t="shared" si="4"/>
        <v>24.426325490417444</v>
      </c>
      <c r="I12" s="77">
        <f t="shared" si="4"/>
        <v>25.1017531944231</v>
      </c>
      <c r="J12" s="77">
        <f t="shared" si="4"/>
        <v>25.6231326357731</v>
      </c>
      <c r="K12" s="77">
        <f t="shared" si="4"/>
        <v>26.028093431249967</v>
      </c>
      <c r="L12" s="77">
        <f t="shared" si="4"/>
        <v>26.344225961115907</v>
      </c>
      <c r="M12" s="55"/>
    </row>
    <row r="13" spans="1:13" s="5" customFormat="1" ht="10.5">
      <c r="A13" s="55"/>
      <c r="B13" s="63" t="s">
        <v>1</v>
      </c>
      <c r="C13" s="77">
        <f aca="true" t="shared" si="5" ref="C13:L13">($E$31)+($E$32)*(C7)+($E$33)*SQRT(C8)*(C7)/100</f>
        <v>5.421961771703188</v>
      </c>
      <c r="D13" s="77">
        <f t="shared" si="5"/>
        <v>6.063162263157973</v>
      </c>
      <c r="E13" s="77">
        <f t="shared" si="5"/>
        <v>6.574148260412943</v>
      </c>
      <c r="F13" s="77">
        <f t="shared" si="5"/>
        <v>6.981363621084681</v>
      </c>
      <c r="G13" s="77">
        <f t="shared" si="5"/>
        <v>7.305882004871763</v>
      </c>
      <c r="H13" s="77">
        <f t="shared" si="5"/>
        <v>7.564497449146897</v>
      </c>
      <c r="I13" s="77">
        <f t="shared" si="5"/>
        <v>7.770593471310948</v>
      </c>
      <c r="J13" s="77">
        <f t="shared" si="5"/>
        <v>7.934835674520811</v>
      </c>
      <c r="K13" s="77">
        <f t="shared" si="5"/>
        <v>8.065723699587869</v>
      </c>
      <c r="L13" s="77">
        <f t="shared" si="5"/>
        <v>8.170031086916723</v>
      </c>
      <c r="M13" s="55"/>
    </row>
    <row r="14" spans="1:13" s="5" customFormat="1" ht="10.5">
      <c r="A14" s="55"/>
      <c r="B14" s="63" t="s">
        <v>3</v>
      </c>
      <c r="C14" s="77">
        <f aca="true" t="shared" si="6" ref="C14:L14">200*SQRT(C12/3.14159/C8)</f>
        <v>14.267477709758584</v>
      </c>
      <c r="D14" s="77">
        <f t="shared" si="6"/>
        <v>15.460752399132732</v>
      </c>
      <c r="E14" s="77">
        <f t="shared" si="6"/>
        <v>16.290140563117912</v>
      </c>
      <c r="F14" s="77">
        <f t="shared" si="6"/>
        <v>16.882128742207243</v>
      </c>
      <c r="G14" s="77">
        <f t="shared" si="6"/>
        <v>17.314216640415093</v>
      </c>
      <c r="H14" s="77">
        <f t="shared" si="6"/>
        <v>17.635359314886784</v>
      </c>
      <c r="I14" s="77">
        <f t="shared" si="6"/>
        <v>17.87751990776735</v>
      </c>
      <c r="J14" s="77">
        <f t="shared" si="6"/>
        <v>18.062229455004566</v>
      </c>
      <c r="K14" s="77">
        <f t="shared" si="6"/>
        <v>18.204402166210045</v>
      </c>
      <c r="L14" s="77">
        <f t="shared" si="6"/>
        <v>18.31462219138079</v>
      </c>
      <c r="M14" s="55"/>
    </row>
    <row r="15" spans="1:13" s="5" customFormat="1" ht="10.5">
      <c r="A15" s="55"/>
      <c r="B15" s="63" t="s">
        <v>4</v>
      </c>
      <c r="C15" s="77">
        <f aca="true" t="shared" si="7" ref="C15:L15">10^(($I$31)+($I$33)*LOG(C7)/LOG(10))</f>
        <v>7693.428168381786</v>
      </c>
      <c r="D15" s="77">
        <f t="shared" si="7"/>
        <v>5937.70077816701</v>
      </c>
      <c r="E15" s="77">
        <f t="shared" si="7"/>
        <v>4929.304053594517</v>
      </c>
      <c r="F15" s="77">
        <f t="shared" si="7"/>
        <v>4295.820298276425</v>
      </c>
      <c r="G15" s="77">
        <f t="shared" si="7"/>
        <v>3872.937550905955</v>
      </c>
      <c r="H15" s="77">
        <f t="shared" si="7"/>
        <v>3578.250015984822</v>
      </c>
      <c r="I15" s="77">
        <f t="shared" si="7"/>
        <v>3366.367377348937</v>
      </c>
      <c r="J15" s="77">
        <f t="shared" si="7"/>
        <v>3210.432388868384</v>
      </c>
      <c r="K15" s="77">
        <f t="shared" si="7"/>
        <v>3093.6337510680805</v>
      </c>
      <c r="L15" s="77">
        <f t="shared" si="7"/>
        <v>3004.962995918383</v>
      </c>
      <c r="M15" s="55"/>
    </row>
    <row r="16" spans="1:13" s="5" customFormat="1" ht="10.5">
      <c r="A16" s="55"/>
      <c r="B16" s="65" t="s">
        <v>5</v>
      </c>
      <c r="C16" s="78">
        <f aca="true" t="shared" si="8" ref="C16:L16">(($C$31)*(C7)^($C$32)+($C$33)*(C7)^($C$34)/(C15))^(-1)</f>
        <v>176.05660359202136</v>
      </c>
      <c r="D16" s="78">
        <f t="shared" si="8"/>
        <v>200.4024795377584</v>
      </c>
      <c r="E16" s="78">
        <f t="shared" si="8"/>
        <v>219.94769859483026</v>
      </c>
      <c r="F16" s="78">
        <f t="shared" si="8"/>
        <v>235.60752604125392</v>
      </c>
      <c r="G16" s="78">
        <f t="shared" si="8"/>
        <v>248.1372439954558</v>
      </c>
      <c r="H16" s="78">
        <f t="shared" si="8"/>
        <v>258.1528074807748</v>
      </c>
      <c r="I16" s="78">
        <f t="shared" si="8"/>
        <v>266.1530408767234</v>
      </c>
      <c r="J16" s="78">
        <f t="shared" si="8"/>
        <v>272.540104646557</v>
      </c>
      <c r="K16" s="78">
        <f t="shared" si="8"/>
        <v>277.63724745963776</v>
      </c>
      <c r="L16" s="78">
        <f t="shared" si="8"/>
        <v>281.70373914972726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56"/>
      <c r="C18" s="56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1.1888*LN($E$4/5)-0.6133</f>
        <v>1.034726736499326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1.1888*LN(J20/5)-0.6133</f>
        <v>1.2999997903016587</v>
      </c>
      <c r="J20" s="74">
        <f>E4+5</f>
        <v>25</v>
      </c>
      <c r="K20" s="75">
        <f>($C$37)*(1-EXP($D$37-$E$37*(J20-5)))</f>
        <v>13.761421260202194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1.516743657018312</v>
      </c>
      <c r="J21" s="74">
        <f aca="true" t="shared" si="10" ref="J21:J28">J20+5</f>
        <v>30</v>
      </c>
      <c r="K21" s="75">
        <f aca="true" t="shared" si="11" ref="K21:K28">($C$37)*(1-EXP($D$37-$E$37*(J21-5)))</f>
        <v>15.01025259200375</v>
      </c>
      <c r="L21" s="68"/>
      <c r="M21" s="56"/>
    </row>
    <row r="22" spans="1:13" ht="12">
      <c r="A22" s="56"/>
      <c r="B22" s="72"/>
      <c r="C22" s="69"/>
      <c r="D22" s="68"/>
      <c r="E22" s="68"/>
      <c r="F22" s="68"/>
      <c r="G22" s="68"/>
      <c r="H22" s="68"/>
      <c r="I22" s="73">
        <f t="shared" si="9"/>
        <v>1.6999979851969564</v>
      </c>
      <c r="J22" s="74">
        <f t="shared" si="10"/>
        <v>35</v>
      </c>
      <c r="K22" s="75">
        <f t="shared" si="11"/>
        <v>16.005472233891485</v>
      </c>
      <c r="L22" s="68"/>
      <c r="M22" s="56"/>
    </row>
    <row r="23" spans="1:13" ht="12">
      <c r="A23" s="56"/>
      <c r="B23" s="72"/>
      <c r="C23" s="69"/>
      <c r="D23" s="76"/>
      <c r="E23" s="76"/>
      <c r="F23" s="56"/>
      <c r="G23" s="56"/>
      <c r="H23" s="76"/>
      <c r="I23" s="73">
        <f t="shared" si="9"/>
        <v>1.8587401047489889</v>
      </c>
      <c r="J23" s="74">
        <f t="shared" si="10"/>
        <v>40</v>
      </c>
      <c r="K23" s="75">
        <f t="shared" si="11"/>
        <v>16.79858344945517</v>
      </c>
      <c r="L23" s="76"/>
      <c r="M23" s="56"/>
    </row>
    <row r="24" spans="1:13" ht="12">
      <c r="A24" s="57"/>
      <c r="B24" s="69"/>
      <c r="C24" s="69"/>
      <c r="D24" s="57"/>
      <c r="E24" s="57"/>
      <c r="F24" s="57"/>
      <c r="G24" s="57"/>
      <c r="H24" s="68"/>
      <c r="I24" s="73">
        <f t="shared" si="9"/>
        <v>1.998760577537298</v>
      </c>
      <c r="J24" s="74">
        <f t="shared" si="10"/>
        <v>45</v>
      </c>
      <c r="K24" s="75">
        <f t="shared" si="11"/>
        <v>17.430630259805266</v>
      </c>
      <c r="L24" s="57"/>
      <c r="M24" s="56"/>
    </row>
    <row r="25" spans="1:13" ht="12">
      <c r="A25" s="57"/>
      <c r="B25" s="69"/>
      <c r="C25" s="69"/>
      <c r="D25" s="57"/>
      <c r="E25" s="57"/>
      <c r="F25" s="57"/>
      <c r="G25" s="57"/>
      <c r="H25" s="68"/>
      <c r="I25" s="73">
        <f t="shared" si="9"/>
        <v>2.124013158551322</v>
      </c>
      <c r="J25" s="74">
        <f t="shared" si="10"/>
        <v>50</v>
      </c>
      <c r="K25" s="75">
        <f t="shared" si="11"/>
        <v>17.93432149835345</v>
      </c>
      <c r="L25" s="57"/>
      <c r="M25" s="56"/>
    </row>
    <row r="26" spans="1:13" ht="12">
      <c r="A26" s="57"/>
      <c r="B26" s="69"/>
      <c r="C26" s="69"/>
      <c r="D26" s="57"/>
      <c r="E26" s="57"/>
      <c r="F26" s="57"/>
      <c r="G26" s="57"/>
      <c r="H26" s="68"/>
      <c r="I26" s="73">
        <f t="shared" si="9"/>
        <v>2.2373179003027035</v>
      </c>
      <c r="J26" s="74">
        <f t="shared" si="10"/>
        <v>55</v>
      </c>
      <c r="K26" s="75">
        <f t="shared" si="11"/>
        <v>18.335723514209963</v>
      </c>
      <c r="L26" s="57"/>
      <c r="M26" s="56"/>
    </row>
    <row r="27" spans="1:13" ht="12">
      <c r="A27" s="54"/>
      <c r="B27" s="109"/>
      <c r="C27" s="109"/>
      <c r="D27" s="109"/>
      <c r="E27" s="109"/>
      <c r="F27" s="57"/>
      <c r="G27" s="57"/>
      <c r="H27" s="68"/>
      <c r="I27" s="73">
        <f t="shared" si="9"/>
        <v>2.3407570252679752</v>
      </c>
      <c r="J27" s="74">
        <f t="shared" si="10"/>
        <v>60</v>
      </c>
      <c r="K27" s="75">
        <f t="shared" si="11"/>
        <v>18.65560912269917</v>
      </c>
      <c r="L27" s="57"/>
      <c r="M27" s="45"/>
    </row>
    <row r="28" spans="1:13" ht="12">
      <c r="A28" s="54"/>
      <c r="B28" s="109"/>
      <c r="C28" s="109"/>
      <c r="D28" s="109"/>
      <c r="E28" s="109"/>
      <c r="F28" s="57"/>
      <c r="G28" s="57"/>
      <c r="H28" s="68"/>
      <c r="I28" s="73">
        <f t="shared" si="9"/>
        <v>2.4359117961502754</v>
      </c>
      <c r="J28" s="74">
        <f t="shared" si="10"/>
        <v>65</v>
      </c>
      <c r="K28" s="75">
        <f t="shared" si="11"/>
        <v>18.910532612059747</v>
      </c>
      <c r="L28" s="57"/>
      <c r="M28" s="45"/>
    </row>
    <row r="29" spans="1:13" ht="12">
      <c r="A29" s="61"/>
      <c r="B29" s="110"/>
      <c r="C29" s="110"/>
      <c r="D29" s="110"/>
      <c r="E29" s="110"/>
      <c r="F29" s="96"/>
      <c r="G29" s="96"/>
      <c r="H29" s="97"/>
      <c r="I29" s="96"/>
      <c r="J29" s="96"/>
      <c r="K29" s="96"/>
      <c r="L29" s="96"/>
      <c r="M29" s="45"/>
    </row>
    <row r="30" spans="1:13" s="4" customFormat="1" ht="10.5">
      <c r="A30" s="82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82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 customHeight="1">
      <c r="A35" s="82"/>
      <c r="B35" s="69" t="s">
        <v>46</v>
      </c>
      <c r="C35" s="82"/>
      <c r="D35" s="82"/>
      <c r="E35" s="82"/>
      <c r="F35" s="85"/>
      <c r="G35" s="82"/>
      <c r="H35" s="86"/>
      <c r="I35" s="55"/>
      <c r="J35" s="55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2"/>
      <c r="J36" s="82"/>
      <c r="K36" s="59"/>
      <c r="L36" s="59"/>
      <c r="M36" s="59"/>
    </row>
    <row r="37" spans="1:13" s="4" customFormat="1" ht="10.5">
      <c r="A37" s="88"/>
      <c r="B37" s="65" t="str">
        <f>+D4</f>
        <v>Ⅲ</v>
      </c>
      <c r="C37" s="88">
        <v>19.9109</v>
      </c>
      <c r="D37" s="88">
        <v>-0.2669</v>
      </c>
      <c r="E37" s="88">
        <v>0.0454</v>
      </c>
      <c r="F37" s="88"/>
      <c r="G37" s="88"/>
      <c r="H37" s="89"/>
      <c r="I37" s="91"/>
      <c r="J37" s="91"/>
      <c r="K37" s="62"/>
      <c r="L37" s="62"/>
      <c r="M37" s="62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G4" sqref="G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1.25" customHeight="1">
      <c r="A2" s="45"/>
      <c r="B2" s="92" t="s">
        <v>49</v>
      </c>
      <c r="C2" s="25"/>
      <c r="D2" s="98" t="s">
        <v>34</v>
      </c>
      <c r="E2" s="98"/>
      <c r="F2" s="98"/>
      <c r="G2" s="98"/>
      <c r="H2" s="40"/>
      <c r="I2" s="111" t="s">
        <v>38</v>
      </c>
      <c r="J2" s="112"/>
      <c r="K2" s="112"/>
      <c r="L2" s="113"/>
      <c r="M2" s="45"/>
    </row>
    <row r="3" spans="1:13" ht="12">
      <c r="A3" s="46"/>
      <c r="B3" s="25"/>
      <c r="C3" s="25"/>
      <c r="D3" s="31" t="s">
        <v>27</v>
      </c>
      <c r="E3" s="31" t="s">
        <v>36</v>
      </c>
      <c r="F3" s="31" t="s">
        <v>42</v>
      </c>
      <c r="G3" s="31" t="s">
        <v>35</v>
      </c>
      <c r="H3" s="25"/>
      <c r="I3" s="114"/>
      <c r="J3" s="115"/>
      <c r="K3" s="115"/>
      <c r="L3" s="116"/>
      <c r="M3" s="45"/>
    </row>
    <row r="4" spans="1:13" ht="12.75" thickBot="1">
      <c r="A4" s="46"/>
      <c r="B4" s="25"/>
      <c r="C4" s="25"/>
      <c r="D4" s="47" t="s">
        <v>60</v>
      </c>
      <c r="E4" s="93">
        <v>20</v>
      </c>
      <c r="F4" s="48">
        <f>($C$37)*(1-EXP($D$37-$E$37*(E4-5)))</f>
        <v>10.887758178965411</v>
      </c>
      <c r="G4" s="23">
        <v>2518</v>
      </c>
      <c r="H4" s="25"/>
      <c r="I4" s="117"/>
      <c r="J4" s="118"/>
      <c r="K4" s="118"/>
      <c r="L4" s="119"/>
      <c r="M4" s="45"/>
    </row>
    <row r="5" spans="1:13" ht="19.5" customHeight="1">
      <c r="A5" s="45"/>
      <c r="B5" s="24" t="s">
        <v>50</v>
      </c>
      <c r="C5" s="25"/>
      <c r="D5" s="26"/>
      <c r="E5" s="25"/>
      <c r="F5" s="25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20</v>
      </c>
      <c r="D6" s="32">
        <f>J20*1</f>
        <v>25</v>
      </c>
      <c r="E6" s="32">
        <f>J21*1</f>
        <v>30</v>
      </c>
      <c r="F6" s="32">
        <f>J22*1</f>
        <v>35</v>
      </c>
      <c r="G6" s="32">
        <f>J23*1</f>
        <v>40</v>
      </c>
      <c r="H6" s="32">
        <f>J24*1</f>
        <v>45</v>
      </c>
      <c r="I6" s="32">
        <f>J25*1</f>
        <v>50</v>
      </c>
      <c r="J6" s="32">
        <f>J26*1</f>
        <v>55</v>
      </c>
      <c r="K6" s="32">
        <f>J27*1</f>
        <v>60</v>
      </c>
      <c r="L6" s="32">
        <f>J28*1</f>
        <v>65</v>
      </c>
      <c r="M6" s="45"/>
    </row>
    <row r="7" spans="1:13" ht="12">
      <c r="A7" s="45"/>
      <c r="B7" s="33" t="s">
        <v>43</v>
      </c>
      <c r="C7" s="34">
        <f>F4*1</f>
        <v>10.887758178965411</v>
      </c>
      <c r="D7" s="34">
        <f>K20*1</f>
        <v>12.286921558204023</v>
      </c>
      <c r="E7" s="34">
        <f>K21*1</f>
        <v>13.401943932938574</v>
      </c>
      <c r="F7" s="34">
        <f>K22*1</f>
        <v>14.290528436083044</v>
      </c>
      <c r="G7" s="34">
        <f>K23*1</f>
        <v>14.998659893459827</v>
      </c>
      <c r="H7" s="34">
        <f>K24*1</f>
        <v>15.56298456843679</v>
      </c>
      <c r="I7" s="34">
        <f>K25*1</f>
        <v>16.01270662988506</v>
      </c>
      <c r="J7" s="34">
        <f>K26*1</f>
        <v>16.37109948690755</v>
      </c>
      <c r="K7" s="34">
        <f>K27*1</f>
        <v>16.656710202893112</v>
      </c>
      <c r="L7" s="34">
        <f>K28*1</f>
        <v>16.884319318106773</v>
      </c>
      <c r="M7" s="45"/>
    </row>
    <row r="8" spans="1:13" ht="12">
      <c r="A8" s="45"/>
      <c r="B8" s="35" t="s">
        <v>29</v>
      </c>
      <c r="C8" s="36">
        <f>G4*1</f>
        <v>2518</v>
      </c>
      <c r="D8" s="36">
        <f aca="true" t="shared" si="0" ref="D8:L8">C8*1</f>
        <v>2518</v>
      </c>
      <c r="E8" s="36">
        <f t="shared" si="0"/>
        <v>2518</v>
      </c>
      <c r="F8" s="36">
        <f t="shared" si="0"/>
        <v>2518</v>
      </c>
      <c r="G8" s="36">
        <f t="shared" si="0"/>
        <v>2518</v>
      </c>
      <c r="H8" s="36">
        <f t="shared" si="0"/>
        <v>2518</v>
      </c>
      <c r="I8" s="36">
        <f t="shared" si="0"/>
        <v>2518</v>
      </c>
      <c r="J8" s="36">
        <f t="shared" si="0"/>
        <v>2518</v>
      </c>
      <c r="K8" s="36">
        <f t="shared" si="0"/>
        <v>2518</v>
      </c>
      <c r="L8" s="36">
        <f t="shared" si="0"/>
        <v>2518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9.541766658773017</v>
      </c>
      <c r="D9" s="37">
        <f t="shared" si="1"/>
        <v>10.067116649721068</v>
      </c>
      <c r="E9" s="37">
        <f t="shared" si="1"/>
        <v>10.40871797984904</v>
      </c>
      <c r="F9" s="37">
        <f t="shared" si="1"/>
        <v>10.640564455896078</v>
      </c>
      <c r="G9" s="37">
        <f t="shared" si="1"/>
        <v>10.803352484314122</v>
      </c>
      <c r="H9" s="37">
        <f t="shared" si="1"/>
        <v>10.920737645841992</v>
      </c>
      <c r="I9" s="37">
        <f t="shared" si="1"/>
        <v>11.00717063792092</v>
      </c>
      <c r="J9" s="37">
        <f t="shared" si="1"/>
        <v>11.07186720354228</v>
      </c>
      <c r="K9" s="37">
        <f t="shared" si="1"/>
        <v>11.120924943788928</v>
      </c>
      <c r="L9" s="37">
        <f t="shared" si="1"/>
        <v>11.158506793190888</v>
      </c>
      <c r="M9" s="45"/>
    </row>
    <row r="10" spans="1:13" ht="12">
      <c r="A10" s="45"/>
      <c r="B10" s="35" t="s">
        <v>44</v>
      </c>
      <c r="C10" s="44">
        <f aca="true" t="shared" si="2" ref="C10:L10">IF(C11/C16&gt;=0.99,"1以上",C11/C16)</f>
        <v>0.691584671603942</v>
      </c>
      <c r="D10" s="44">
        <f t="shared" si="2"/>
        <v>0.7639240971563135</v>
      </c>
      <c r="E10" s="44">
        <f t="shared" si="2"/>
        <v>0.8127512839613029</v>
      </c>
      <c r="F10" s="44">
        <f t="shared" si="2"/>
        <v>0.8467506719531904</v>
      </c>
      <c r="G10" s="44">
        <f t="shared" si="2"/>
        <v>0.8710757270211554</v>
      </c>
      <c r="H10" s="44">
        <f t="shared" si="2"/>
        <v>0.8888699197549403</v>
      </c>
      <c r="I10" s="44">
        <f t="shared" si="2"/>
        <v>0.9021200553563352</v>
      </c>
      <c r="J10" s="44">
        <f t="shared" si="2"/>
        <v>0.9121266302150565</v>
      </c>
      <c r="K10" s="44">
        <f t="shared" si="2"/>
        <v>0.9197683973488154</v>
      </c>
      <c r="L10" s="44">
        <f t="shared" si="2"/>
        <v>0.9256558966053154</v>
      </c>
      <c r="M10" s="45"/>
    </row>
    <row r="11" spans="1:13" ht="12">
      <c r="A11" s="45"/>
      <c r="B11" s="38" t="s">
        <v>45</v>
      </c>
      <c r="C11" s="39">
        <f aca="true" t="shared" si="3" ref="C11:L11">($C$31*(C7)^($C$32)+($C$33)*(C7)^($C$34)/(C8))^(-1)</f>
        <v>107.83646980653995</v>
      </c>
      <c r="D11" s="39">
        <f t="shared" si="3"/>
        <v>135.58800917042203</v>
      </c>
      <c r="E11" s="39">
        <f t="shared" si="3"/>
        <v>158.32338629600537</v>
      </c>
      <c r="F11" s="39">
        <f t="shared" si="3"/>
        <v>176.69029377649747</v>
      </c>
      <c r="G11" s="39">
        <f t="shared" si="3"/>
        <v>191.43257897353513</v>
      </c>
      <c r="H11" s="39">
        <f t="shared" si="3"/>
        <v>203.22776722291925</v>
      </c>
      <c r="I11" s="39">
        <f t="shared" si="3"/>
        <v>212.64920047195608</v>
      </c>
      <c r="J11" s="39">
        <f t="shared" si="3"/>
        <v>220.16766555718422</v>
      </c>
      <c r="K11" s="39">
        <f t="shared" si="3"/>
        <v>226.16437531696937</v>
      </c>
      <c r="L11" s="39">
        <f t="shared" si="3"/>
        <v>230.94585256666215</v>
      </c>
      <c r="M11" s="45"/>
    </row>
    <row r="12" spans="1:13" s="5" customFormat="1" ht="10.5">
      <c r="A12" s="55"/>
      <c r="B12" s="63" t="s">
        <v>2</v>
      </c>
      <c r="C12" s="77">
        <f aca="true" t="shared" si="4" ref="C12:L12">C11/C13</f>
        <v>21.161449010191433</v>
      </c>
      <c r="D12" s="77">
        <f t="shared" si="4"/>
        <v>23.80745797803785</v>
      </c>
      <c r="E12" s="77">
        <f t="shared" si="4"/>
        <v>25.648621031907012</v>
      </c>
      <c r="F12" s="77">
        <f t="shared" si="4"/>
        <v>26.961673959678883</v>
      </c>
      <c r="G12" s="77">
        <f t="shared" si="4"/>
        <v>27.919060451973785</v>
      </c>
      <c r="H12" s="77">
        <f t="shared" si="4"/>
        <v>28.630027083043117</v>
      </c>
      <c r="I12" s="77">
        <f t="shared" si="4"/>
        <v>29.165821466003408</v>
      </c>
      <c r="J12" s="77">
        <f t="shared" si="4"/>
        <v>29.574341792014273</v>
      </c>
      <c r="K12" s="77">
        <f t="shared" si="4"/>
        <v>29.88870470934065</v>
      </c>
      <c r="L12" s="77">
        <f t="shared" si="4"/>
        <v>30.13237762791918</v>
      </c>
      <c r="M12" s="55"/>
    </row>
    <row r="13" spans="1:13" s="5" customFormat="1" ht="10.5">
      <c r="A13" s="55"/>
      <c r="B13" s="63" t="s">
        <v>1</v>
      </c>
      <c r="C13" s="77">
        <f aca="true" t="shared" si="5" ref="C13:L13">($E$31)+($E$32)*(C7)+($E$33)*SQRT(C8)*(C7)/100</f>
        <v>5.095892523929033</v>
      </c>
      <c r="D13" s="77">
        <f t="shared" si="5"/>
        <v>5.6951905279219925</v>
      </c>
      <c r="E13" s="77">
        <f t="shared" si="5"/>
        <v>6.172783562088982</v>
      </c>
      <c r="F13" s="77">
        <f t="shared" si="5"/>
        <v>6.553387376493662</v>
      </c>
      <c r="G13" s="77">
        <f t="shared" si="5"/>
        <v>6.856698466011649</v>
      </c>
      <c r="H13" s="77">
        <f t="shared" si="5"/>
        <v>7.098413376747597</v>
      </c>
      <c r="I13" s="77">
        <f t="shared" si="5"/>
        <v>7.291041012502481</v>
      </c>
      <c r="J13" s="77">
        <f t="shared" si="5"/>
        <v>7.444549978678963</v>
      </c>
      <c r="K13" s="77">
        <f t="shared" si="5"/>
        <v>7.566884464092877</v>
      </c>
      <c r="L13" s="77">
        <f t="shared" si="5"/>
        <v>7.664375357909994</v>
      </c>
      <c r="M13" s="55"/>
    </row>
    <row r="14" spans="1:13" s="5" customFormat="1" ht="10.5">
      <c r="A14" s="55"/>
      <c r="B14" s="63" t="s">
        <v>3</v>
      </c>
      <c r="C14" s="77">
        <f aca="true" t="shared" si="6" ref="C14:L14">200*SQRT(C12/3.14159/C8)</f>
        <v>10.344275556221854</v>
      </c>
      <c r="D14" s="77">
        <f t="shared" si="6"/>
        <v>10.971951850405045</v>
      </c>
      <c r="E14" s="77">
        <f t="shared" si="6"/>
        <v>11.388312876543479</v>
      </c>
      <c r="F14" s="77">
        <f t="shared" si="6"/>
        <v>11.676180663748584</v>
      </c>
      <c r="G14" s="77">
        <f t="shared" si="6"/>
        <v>11.881678021968952</v>
      </c>
      <c r="H14" s="77">
        <f t="shared" si="6"/>
        <v>12.032012079944481</v>
      </c>
      <c r="I14" s="77">
        <f t="shared" si="6"/>
        <v>12.14407627650426</v>
      </c>
      <c r="J14" s="77">
        <f t="shared" si="6"/>
        <v>12.228830451934193</v>
      </c>
      <c r="K14" s="77">
        <f t="shared" si="6"/>
        <v>12.29365233331654</v>
      </c>
      <c r="L14" s="77">
        <f t="shared" si="6"/>
        <v>12.343663689365474</v>
      </c>
      <c r="M14" s="55"/>
    </row>
    <row r="15" spans="1:13" s="5" customFormat="1" ht="10.5">
      <c r="A15" s="55"/>
      <c r="B15" s="63" t="s">
        <v>4</v>
      </c>
      <c r="C15" s="77">
        <f aca="true" t="shared" si="7" ref="C15:L15">10^(($I$31)+($I$33)*LOG(C7)/LOG(10))</f>
        <v>9808.079668329376</v>
      </c>
      <c r="D15" s="77">
        <f t="shared" si="7"/>
        <v>7569.7648700102</v>
      </c>
      <c r="E15" s="77">
        <f t="shared" si="7"/>
        <v>6284.1955249246475</v>
      </c>
      <c r="F15" s="77">
        <f t="shared" si="7"/>
        <v>5476.589474050283</v>
      </c>
      <c r="G15" s="77">
        <f t="shared" si="7"/>
        <v>4937.471205081772</v>
      </c>
      <c r="H15" s="77">
        <f t="shared" si="7"/>
        <v>4561.784481749693</v>
      </c>
      <c r="I15" s="77">
        <f t="shared" si="7"/>
        <v>4291.662794175178</v>
      </c>
      <c r="J15" s="77">
        <f t="shared" si="7"/>
        <v>4092.866788464373</v>
      </c>
      <c r="K15" s="77">
        <f t="shared" si="7"/>
        <v>3943.964333066693</v>
      </c>
      <c r="L15" s="77">
        <f t="shared" si="7"/>
        <v>3830.9211211558595</v>
      </c>
      <c r="M15" s="55"/>
    </row>
    <row r="16" spans="1:13" s="5" customFormat="1" ht="10.5">
      <c r="A16" s="55"/>
      <c r="B16" s="65" t="s">
        <v>5</v>
      </c>
      <c r="C16" s="78">
        <f aca="true" t="shared" si="8" ref="C16:L16">(($C$31)*(C7)^($C$32)+($C$33)*(C7)^($C$34)/(C15))^(-1)</f>
        <v>155.92663376480377</v>
      </c>
      <c r="D16" s="78">
        <f t="shared" si="8"/>
        <v>177.4888495796175</v>
      </c>
      <c r="E16" s="78">
        <f t="shared" si="8"/>
        <v>194.79930628266288</v>
      </c>
      <c r="F16" s="78">
        <f t="shared" si="8"/>
        <v>208.66861949920622</v>
      </c>
      <c r="G16" s="78">
        <f t="shared" si="8"/>
        <v>219.76571385840705</v>
      </c>
      <c r="H16" s="78">
        <f t="shared" si="8"/>
        <v>228.63611728356017</v>
      </c>
      <c r="I16" s="78">
        <f t="shared" si="8"/>
        <v>235.7216195442636</v>
      </c>
      <c r="J16" s="78">
        <f t="shared" si="8"/>
        <v>241.37839885814344</v>
      </c>
      <c r="K16" s="78">
        <f t="shared" si="8"/>
        <v>245.89274427005364</v>
      </c>
      <c r="L16" s="78">
        <f t="shared" si="8"/>
        <v>249.49428120494508</v>
      </c>
      <c r="M16" s="55"/>
    </row>
    <row r="17" spans="1:13" ht="12">
      <c r="A17" s="56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56"/>
    </row>
    <row r="18" spans="1:13" ht="12">
      <c r="A18" s="56"/>
      <c r="B18" s="94"/>
      <c r="C18" s="94"/>
      <c r="D18" s="68"/>
      <c r="E18" s="68"/>
      <c r="F18" s="68"/>
      <c r="G18" s="68"/>
      <c r="H18" s="68"/>
      <c r="I18" s="95" t="s">
        <v>26</v>
      </c>
      <c r="J18" s="71"/>
      <c r="K18" s="71"/>
      <c r="L18" s="68"/>
      <c r="M18" s="56"/>
    </row>
    <row r="19" spans="1:13" ht="12">
      <c r="A19" s="56"/>
      <c r="B19" s="72"/>
      <c r="C19" s="69"/>
      <c r="D19" s="68"/>
      <c r="E19" s="68"/>
      <c r="F19" s="68"/>
      <c r="G19" s="68"/>
      <c r="H19" s="68"/>
      <c r="I19" s="73">
        <f>0.856*LN(E4/5)+1.2998</f>
        <v>2.4864679731186263</v>
      </c>
      <c r="J19" s="71"/>
      <c r="K19" s="71"/>
      <c r="L19" s="68"/>
      <c r="M19" s="56"/>
    </row>
    <row r="20" spans="1:13" ht="12">
      <c r="A20" s="56"/>
      <c r="B20" s="72"/>
      <c r="C20" s="69"/>
      <c r="D20" s="68"/>
      <c r="E20" s="68"/>
      <c r="F20" s="68"/>
      <c r="G20" s="68"/>
      <c r="H20" s="68"/>
      <c r="I20" s="73">
        <f>0.856*LN(J20/5)+1.2998</f>
        <v>2.67747885304359</v>
      </c>
      <c r="J20" s="74">
        <f>E4+5</f>
        <v>25</v>
      </c>
      <c r="K20" s="75">
        <f>($C$37)*(1-EXP($D$37-$E$37*(J20-5)))</f>
        <v>12.286921558204023</v>
      </c>
      <c r="L20" s="68"/>
      <c r="M20" s="56"/>
    </row>
    <row r="21" spans="1:13" ht="12">
      <c r="A21" s="56"/>
      <c r="B21" s="72"/>
      <c r="C21" s="69"/>
      <c r="D21" s="68"/>
      <c r="E21" s="68"/>
      <c r="F21" s="68"/>
      <c r="G21" s="68"/>
      <c r="H21" s="68"/>
      <c r="I21" s="73">
        <f aca="true" t="shared" si="9" ref="I21:I28">0.856*LN(J21/5)+1.2998</f>
        <v>2.833546105659215</v>
      </c>
      <c r="J21" s="74">
        <f aca="true" t="shared" si="10" ref="J21:J28">J20+5</f>
        <v>30</v>
      </c>
      <c r="K21" s="75">
        <f aca="true" t="shared" si="11" ref="K21:K28">($C$37)*(1-EXP($D$37-$E$37*(J21-5)))</f>
        <v>13.401943932938574</v>
      </c>
      <c r="L21" s="68"/>
      <c r="M21" s="56"/>
    </row>
    <row r="22" spans="1:13" ht="12">
      <c r="A22" s="56"/>
      <c r="B22" s="72"/>
      <c r="C22" s="69"/>
      <c r="D22" s="68"/>
      <c r="E22" s="68"/>
      <c r="F22" s="68"/>
      <c r="G22" s="68"/>
      <c r="H22" s="68"/>
      <c r="I22" s="73">
        <f t="shared" si="9"/>
        <v>2.965499087591348</v>
      </c>
      <c r="J22" s="74">
        <f t="shared" si="10"/>
        <v>35</v>
      </c>
      <c r="K22" s="75">
        <f t="shared" si="11"/>
        <v>14.290528436083044</v>
      </c>
      <c r="L22" s="68"/>
      <c r="M22" s="56"/>
    </row>
    <row r="23" spans="1:13" ht="12">
      <c r="A23" s="56"/>
      <c r="B23" s="72"/>
      <c r="C23" s="69"/>
      <c r="D23" s="76"/>
      <c r="E23" s="76"/>
      <c r="F23" s="94"/>
      <c r="G23" s="94"/>
      <c r="H23" s="76"/>
      <c r="I23" s="73">
        <f t="shared" si="9"/>
        <v>3.0798019596779396</v>
      </c>
      <c r="J23" s="74">
        <f t="shared" si="10"/>
        <v>40</v>
      </c>
      <c r="K23" s="75">
        <f t="shared" si="11"/>
        <v>14.998659893459827</v>
      </c>
      <c r="L23" s="76"/>
      <c r="M23" s="56"/>
    </row>
    <row r="24" spans="1:13" ht="12">
      <c r="A24" s="57"/>
      <c r="B24" s="69"/>
      <c r="C24" s="69"/>
      <c r="D24" s="57"/>
      <c r="E24" s="57"/>
      <c r="F24" s="57"/>
      <c r="G24" s="57"/>
      <c r="H24" s="68"/>
      <c r="I24" s="73">
        <f t="shared" si="9"/>
        <v>3.1806242381998038</v>
      </c>
      <c r="J24" s="74">
        <f t="shared" si="10"/>
        <v>45</v>
      </c>
      <c r="K24" s="75">
        <f t="shared" si="11"/>
        <v>15.56298456843679</v>
      </c>
      <c r="L24" s="57"/>
      <c r="M24" s="56"/>
    </row>
    <row r="25" spans="1:13" ht="12">
      <c r="A25" s="57"/>
      <c r="B25" s="69"/>
      <c r="C25" s="69"/>
      <c r="D25" s="57"/>
      <c r="E25" s="57"/>
      <c r="F25" s="57"/>
      <c r="G25" s="57"/>
      <c r="H25" s="68"/>
      <c r="I25" s="73">
        <f t="shared" si="9"/>
        <v>3.270812839602903</v>
      </c>
      <c r="J25" s="74">
        <f t="shared" si="10"/>
        <v>50</v>
      </c>
      <c r="K25" s="75">
        <f t="shared" si="11"/>
        <v>16.01270662988506</v>
      </c>
      <c r="L25" s="57"/>
      <c r="M25" s="56"/>
    </row>
    <row r="26" spans="1:13" ht="12">
      <c r="A26" s="54"/>
      <c r="B26" s="69"/>
      <c r="C26" s="69"/>
      <c r="D26" s="57"/>
      <c r="E26" s="57"/>
      <c r="F26" s="57"/>
      <c r="G26" s="57"/>
      <c r="H26" s="68"/>
      <c r="I26" s="73">
        <f t="shared" si="9"/>
        <v>3.3523983535154054</v>
      </c>
      <c r="J26" s="74">
        <f t="shared" si="10"/>
        <v>55</v>
      </c>
      <c r="K26" s="75">
        <f t="shared" si="11"/>
        <v>16.37109948690755</v>
      </c>
      <c r="L26" s="57"/>
      <c r="M26" s="45"/>
    </row>
    <row r="27" spans="1:13" ht="12">
      <c r="A27" s="54"/>
      <c r="B27" s="69"/>
      <c r="C27" s="69"/>
      <c r="D27" s="57"/>
      <c r="E27" s="57"/>
      <c r="F27" s="57"/>
      <c r="G27" s="57"/>
      <c r="H27" s="68"/>
      <c r="I27" s="73">
        <f t="shared" si="9"/>
        <v>3.4268800922185285</v>
      </c>
      <c r="J27" s="74">
        <f t="shared" si="10"/>
        <v>60</v>
      </c>
      <c r="K27" s="75">
        <f t="shared" si="11"/>
        <v>16.656710202893112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3.495396649987075</v>
      </c>
      <c r="J28" s="74">
        <f t="shared" si="10"/>
        <v>65</v>
      </c>
      <c r="K28" s="75">
        <f t="shared" si="11"/>
        <v>16.884319318106773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3"/>
      <c r="L36" s="53"/>
      <c r="M36" s="53"/>
    </row>
    <row r="37" spans="1:13" s="4" customFormat="1" ht="10.5">
      <c r="A37" s="88"/>
      <c r="B37" s="65" t="str">
        <f>+D4</f>
        <v>Ⅳ</v>
      </c>
      <c r="C37" s="88">
        <v>17.7775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60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5"/>
      <c r="B1" s="45"/>
      <c r="C1" s="45"/>
      <c r="D1" s="120"/>
      <c r="E1" s="120"/>
      <c r="F1" s="120"/>
      <c r="G1" s="120"/>
      <c r="H1" s="120"/>
      <c r="I1" s="45"/>
      <c r="J1" s="45"/>
      <c r="K1" s="45"/>
      <c r="L1" s="45"/>
      <c r="M1" s="45"/>
    </row>
    <row r="2" spans="1:13" ht="12">
      <c r="A2" s="46"/>
      <c r="B2" s="42" t="s">
        <v>49</v>
      </c>
      <c r="C2" s="27"/>
      <c r="D2" s="98" t="s">
        <v>34</v>
      </c>
      <c r="E2" s="98"/>
      <c r="F2" s="98"/>
      <c r="G2" s="98"/>
      <c r="H2" s="40"/>
      <c r="I2" s="99" t="s">
        <v>38</v>
      </c>
      <c r="J2" s="100"/>
      <c r="K2" s="100"/>
      <c r="L2" s="101"/>
      <c r="M2" s="45"/>
    </row>
    <row r="3" spans="1:13" ht="12">
      <c r="A3" s="46"/>
      <c r="B3" s="27"/>
      <c r="C3" s="27"/>
      <c r="D3" s="31" t="s">
        <v>27</v>
      </c>
      <c r="E3" s="31" t="s">
        <v>36</v>
      </c>
      <c r="F3" s="31" t="s">
        <v>37</v>
      </c>
      <c r="G3" s="31" t="s">
        <v>35</v>
      </c>
      <c r="H3" s="27"/>
      <c r="I3" s="102"/>
      <c r="J3" s="103"/>
      <c r="K3" s="103"/>
      <c r="L3" s="104"/>
      <c r="M3" s="45"/>
    </row>
    <row r="4" spans="1:13" ht="12.75" thickBot="1">
      <c r="A4" s="46"/>
      <c r="B4" s="27"/>
      <c r="C4" s="27"/>
      <c r="D4" s="47" t="s">
        <v>61</v>
      </c>
      <c r="E4" s="23">
        <v>30</v>
      </c>
      <c r="F4" s="48">
        <f>($C$37)*(1-EXP($D$37-$E$37*(E4-5)))</f>
        <v>11.793710660985944</v>
      </c>
      <c r="G4" s="23">
        <v>2593</v>
      </c>
      <c r="H4" s="27"/>
      <c r="I4" s="105"/>
      <c r="J4" s="106"/>
      <c r="K4" s="106"/>
      <c r="L4" s="107"/>
      <c r="M4" s="45"/>
    </row>
    <row r="5" spans="1:13" ht="20.25" customHeight="1">
      <c r="A5" s="45"/>
      <c r="B5" s="24" t="s">
        <v>50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5"/>
    </row>
    <row r="6" spans="1:13" ht="12">
      <c r="A6" s="45"/>
      <c r="B6" s="31" t="s">
        <v>31</v>
      </c>
      <c r="C6" s="32">
        <f>E4*1</f>
        <v>30</v>
      </c>
      <c r="D6" s="6">
        <f>J20*1</f>
        <v>35</v>
      </c>
      <c r="E6" s="6">
        <f>J21*1</f>
        <v>40</v>
      </c>
      <c r="F6" s="6">
        <f>J22*1</f>
        <v>45</v>
      </c>
      <c r="G6" s="6">
        <f>J23*1</f>
        <v>50</v>
      </c>
      <c r="H6" s="6">
        <f>J24*1</f>
        <v>55</v>
      </c>
      <c r="I6" s="6">
        <f>J25*1</f>
        <v>60</v>
      </c>
      <c r="J6" s="6">
        <f>J26*1</f>
        <v>65</v>
      </c>
      <c r="K6" s="6">
        <f>J27*1</f>
        <v>70</v>
      </c>
      <c r="L6" s="6">
        <f>J28*1</f>
        <v>75</v>
      </c>
      <c r="M6" s="45"/>
    </row>
    <row r="7" spans="1:13" ht="12">
      <c r="A7" s="45"/>
      <c r="B7" s="33" t="s">
        <v>30</v>
      </c>
      <c r="C7" s="34">
        <f>F4*1</f>
        <v>11.793710660985944</v>
      </c>
      <c r="D7" s="7">
        <f>K20*1</f>
        <v>12.575665023753078</v>
      </c>
      <c r="E7" s="7">
        <f>K21*1</f>
        <v>13.198820706244646</v>
      </c>
      <c r="F7" s="7">
        <f>K22*1</f>
        <v>13.695426420224374</v>
      </c>
      <c r="G7" s="7">
        <f>K23*1</f>
        <v>14.091181834298853</v>
      </c>
      <c r="H7" s="7">
        <f>K24*1</f>
        <v>14.406567548478645</v>
      </c>
      <c r="I7" s="7">
        <f>K25*1</f>
        <v>14.657904978545938</v>
      </c>
      <c r="J7" s="7">
        <f>K26*1</f>
        <v>14.858200999933958</v>
      </c>
      <c r="K7" s="7">
        <f>K27*1</f>
        <v>15.017821061988103</v>
      </c>
      <c r="L7" s="7">
        <f>K28*1</f>
        <v>15.145025606709492</v>
      </c>
      <c r="M7" s="45"/>
    </row>
    <row r="8" spans="1:13" ht="12">
      <c r="A8" s="45"/>
      <c r="B8" s="35" t="s">
        <v>29</v>
      </c>
      <c r="C8" s="36">
        <f>G4*1</f>
        <v>2593</v>
      </c>
      <c r="D8" s="8">
        <f aca="true" t="shared" si="0" ref="D8:L8">C8*1</f>
        <v>2593</v>
      </c>
      <c r="E8" s="8">
        <f t="shared" si="0"/>
        <v>2593</v>
      </c>
      <c r="F8" s="8">
        <f t="shared" si="0"/>
        <v>2593</v>
      </c>
      <c r="G8" s="8">
        <f t="shared" si="0"/>
        <v>2593</v>
      </c>
      <c r="H8" s="8">
        <f t="shared" si="0"/>
        <v>2593</v>
      </c>
      <c r="I8" s="8">
        <f t="shared" si="0"/>
        <v>2593</v>
      </c>
      <c r="J8" s="8">
        <f t="shared" si="0"/>
        <v>2593</v>
      </c>
      <c r="K8" s="8">
        <f t="shared" si="0"/>
        <v>2593</v>
      </c>
      <c r="L8" s="8">
        <f t="shared" si="0"/>
        <v>2593</v>
      </c>
      <c r="M8" s="45"/>
    </row>
    <row r="9" spans="1:13" ht="12">
      <c r="A9" s="45"/>
      <c r="B9" s="35" t="s">
        <v>32</v>
      </c>
      <c r="C9" s="37">
        <f aca="true" t="shared" si="1" ref="C9:L9">($G$31)+($G$32)*(C14)+($G$33)*SQRT(C8)*(C7)/100</f>
        <v>9.789879193569819</v>
      </c>
      <c r="D9" s="22">
        <f t="shared" si="1"/>
        <v>10.04800843240752</v>
      </c>
      <c r="E9" s="22">
        <f t="shared" si="1"/>
        <v>10.231390079959555</v>
      </c>
      <c r="F9" s="22">
        <f t="shared" si="1"/>
        <v>10.364817720266807</v>
      </c>
      <c r="G9" s="22">
        <f t="shared" si="1"/>
        <v>10.463750239282337</v>
      </c>
      <c r="H9" s="22">
        <f t="shared" si="1"/>
        <v>10.538208578472826</v>
      </c>
      <c r="I9" s="22">
        <f t="shared" si="1"/>
        <v>10.5949122328484</v>
      </c>
      <c r="J9" s="22">
        <f t="shared" si="1"/>
        <v>10.638499898772052</v>
      </c>
      <c r="K9" s="22">
        <f t="shared" si="1"/>
        <v>10.672254206096504</v>
      </c>
      <c r="L9" s="22">
        <f t="shared" si="1"/>
        <v>10.698547409634918</v>
      </c>
      <c r="M9" s="45"/>
    </row>
    <row r="10" spans="1:13" ht="12">
      <c r="A10" s="45"/>
      <c r="B10" s="35" t="s">
        <v>28</v>
      </c>
      <c r="C10" s="44">
        <f aca="true" t="shared" si="2" ref="C10:L10">IF(C11/C16&gt;=0.99,"1以上",C11/C16)</f>
        <v>0.7480017394126028</v>
      </c>
      <c r="D10" s="43">
        <f t="shared" si="2"/>
        <v>0.7850500107644445</v>
      </c>
      <c r="E10" s="43">
        <f t="shared" si="2"/>
        <v>0.8118941343547744</v>
      </c>
      <c r="F10" s="43">
        <f t="shared" si="2"/>
        <v>0.8317124577483512</v>
      </c>
      <c r="G10" s="43">
        <f t="shared" si="2"/>
        <v>0.8465705924793219</v>
      </c>
      <c r="H10" s="43">
        <f t="shared" si="2"/>
        <v>0.8578490618918582</v>
      </c>
      <c r="I10" s="43">
        <f t="shared" si="2"/>
        <v>0.8664957064811629</v>
      </c>
      <c r="J10" s="43">
        <f t="shared" si="2"/>
        <v>0.8731773270116178</v>
      </c>
      <c r="K10" s="43">
        <f t="shared" si="2"/>
        <v>0.8783731078218258</v>
      </c>
      <c r="L10" s="43">
        <f t="shared" si="2"/>
        <v>0.882433749724651</v>
      </c>
      <c r="M10" s="45"/>
    </row>
    <row r="11" spans="1:13" ht="12">
      <c r="A11" s="45"/>
      <c r="B11" s="38" t="s">
        <v>33</v>
      </c>
      <c r="C11" s="39">
        <f aca="true" t="shared" si="3" ref="C11:L11">($C$31*(C7)^($C$32)+($C$33)*(C7)^($C$34)/(C8))^(-1)</f>
        <v>127.06079842978843</v>
      </c>
      <c r="D11" s="9">
        <f t="shared" si="3"/>
        <v>142.84861469759363</v>
      </c>
      <c r="E11" s="9">
        <f t="shared" si="3"/>
        <v>155.58972322206844</v>
      </c>
      <c r="F11" s="9">
        <f t="shared" si="3"/>
        <v>165.82103028633455</v>
      </c>
      <c r="G11" s="9">
        <f t="shared" si="3"/>
        <v>174.013988265512</v>
      </c>
      <c r="H11" s="9">
        <f t="shared" si="3"/>
        <v>180.56386784085586</v>
      </c>
      <c r="I11" s="9">
        <f t="shared" si="3"/>
        <v>185.79486009797554</v>
      </c>
      <c r="J11" s="9">
        <f t="shared" si="3"/>
        <v>189.96982032098774</v>
      </c>
      <c r="K11" s="9">
        <f t="shared" si="3"/>
        <v>193.3005091611046</v>
      </c>
      <c r="L11" s="9">
        <f t="shared" si="3"/>
        <v>195.95688222039348</v>
      </c>
      <c r="M11" s="58"/>
    </row>
    <row r="12" spans="1:13" s="5" customFormat="1" ht="10.5">
      <c r="A12" s="53"/>
      <c r="B12" s="63" t="s">
        <v>2</v>
      </c>
      <c r="C12" s="77">
        <f aca="true" t="shared" si="4" ref="C12:L12">C11/C13</f>
        <v>23.131545489671087</v>
      </c>
      <c r="D12" s="77">
        <f t="shared" si="4"/>
        <v>24.508656422471123</v>
      </c>
      <c r="E12" s="77">
        <f t="shared" si="4"/>
        <v>25.523720502155825</v>
      </c>
      <c r="F12" s="77">
        <f t="shared" si="4"/>
        <v>26.283348158073494</v>
      </c>
      <c r="G12" s="77">
        <f t="shared" si="4"/>
        <v>26.859017472391255</v>
      </c>
      <c r="H12" s="77">
        <f t="shared" si="4"/>
        <v>27.299751012850688</v>
      </c>
      <c r="I12" s="77">
        <f t="shared" si="4"/>
        <v>27.639949199340094</v>
      </c>
      <c r="J12" s="77">
        <f t="shared" si="4"/>
        <v>27.90426437676911</v>
      </c>
      <c r="K12" s="77">
        <f t="shared" si="4"/>
        <v>28.110691994633164</v>
      </c>
      <c r="L12" s="77">
        <f t="shared" si="4"/>
        <v>28.272577099120163</v>
      </c>
      <c r="M12" s="53"/>
    </row>
    <row r="13" spans="1:13" s="5" customFormat="1" ht="10.5">
      <c r="A13" s="53"/>
      <c r="B13" s="63" t="s">
        <v>1</v>
      </c>
      <c r="C13" s="77">
        <f aca="true" t="shared" si="5" ref="C13:L13">($E$31)+($E$32)*(C7)+($E$33)*SQRT(C8)*(C7)/100</f>
        <v>5.492966238962494</v>
      </c>
      <c r="D13" s="77">
        <f t="shared" si="5"/>
        <v>5.8284963579896925</v>
      </c>
      <c r="E13" s="77">
        <f t="shared" si="5"/>
        <v>6.09588728292675</v>
      </c>
      <c r="F13" s="77">
        <f t="shared" si="5"/>
        <v>6.308976668004874</v>
      </c>
      <c r="G13" s="77">
        <f t="shared" si="5"/>
        <v>6.4787920274590585</v>
      </c>
      <c r="H13" s="77">
        <f t="shared" si="5"/>
        <v>6.614121416560168</v>
      </c>
      <c r="I13" s="77">
        <f t="shared" si="5"/>
        <v>6.72196821918947</v>
      </c>
      <c r="J13" s="77">
        <f t="shared" si="5"/>
        <v>6.807913577508304</v>
      </c>
      <c r="K13" s="77">
        <f t="shared" si="5"/>
        <v>6.8764052196939565</v>
      </c>
      <c r="L13" s="77">
        <f t="shared" si="5"/>
        <v>6.930987632764882</v>
      </c>
      <c r="M13" s="53"/>
    </row>
    <row r="14" spans="1:13" s="5" customFormat="1" ht="10.5">
      <c r="A14" s="53"/>
      <c r="B14" s="63" t="s">
        <v>3</v>
      </c>
      <c r="C14" s="77">
        <f aca="true" t="shared" si="6" ref="C14:L14">200*SQRT(C12/3.14159/C8)</f>
        <v>10.657523758832108</v>
      </c>
      <c r="D14" s="77">
        <f t="shared" si="6"/>
        <v>10.970179560134271</v>
      </c>
      <c r="E14" s="77">
        <f t="shared" si="6"/>
        <v>11.1950483727111</v>
      </c>
      <c r="F14" s="77">
        <f t="shared" si="6"/>
        <v>11.360418445143043</v>
      </c>
      <c r="G14" s="77">
        <f t="shared" si="6"/>
        <v>11.484154993113753</v>
      </c>
      <c r="H14" s="77">
        <f t="shared" si="6"/>
        <v>11.577994192473923</v>
      </c>
      <c r="I14" s="77">
        <f t="shared" si="6"/>
        <v>11.64991092040182</v>
      </c>
      <c r="J14" s="77">
        <f t="shared" si="6"/>
        <v>11.705481241535463</v>
      </c>
      <c r="K14" s="77">
        <f t="shared" si="6"/>
        <v>11.748698331847482</v>
      </c>
      <c r="L14" s="77">
        <f t="shared" si="6"/>
        <v>11.782479230421188</v>
      </c>
      <c r="M14" s="53"/>
    </row>
    <row r="15" spans="1:13" s="5" customFormat="1" ht="10.5">
      <c r="A15" s="53"/>
      <c r="B15" s="63" t="s">
        <v>4</v>
      </c>
      <c r="C15" s="77">
        <f aca="true" t="shared" si="7" ref="C15:L15">10^(($I$31)+($I$33)*LOG(C7)/LOG(10))</f>
        <v>8264.310237347443</v>
      </c>
      <c r="D15" s="77">
        <f t="shared" si="7"/>
        <v>7202.232056057133</v>
      </c>
      <c r="E15" s="77">
        <f t="shared" si="7"/>
        <v>6493.2406486914415</v>
      </c>
      <c r="F15" s="77">
        <f t="shared" si="7"/>
        <v>5999.177149019214</v>
      </c>
      <c r="G15" s="77">
        <f t="shared" si="7"/>
        <v>5643.941634927153</v>
      </c>
      <c r="H15" s="77">
        <f t="shared" si="7"/>
        <v>5382.506124427287</v>
      </c>
      <c r="I15" s="77">
        <f t="shared" si="7"/>
        <v>5186.68534169888</v>
      </c>
      <c r="J15" s="77">
        <f t="shared" si="7"/>
        <v>5038.02284866344</v>
      </c>
      <c r="K15" s="77">
        <f t="shared" si="7"/>
        <v>4923.9826907133065</v>
      </c>
      <c r="L15" s="77">
        <f t="shared" si="7"/>
        <v>4835.792146849089</v>
      </c>
      <c r="M15" s="53"/>
    </row>
    <row r="16" spans="1:13" s="5" customFormat="1" ht="10.5">
      <c r="A16" s="53"/>
      <c r="B16" s="65" t="s">
        <v>5</v>
      </c>
      <c r="C16" s="78">
        <f aca="true" t="shared" si="8" ref="C16:L16">(($C$31)*(C7)^($C$32)+($C$33)*(C7)^($C$34)/(C15))^(-1)</f>
        <v>169.86698256820608</v>
      </c>
      <c r="D16" s="78">
        <f t="shared" si="8"/>
        <v>181.96116519824568</v>
      </c>
      <c r="E16" s="78">
        <f t="shared" si="8"/>
        <v>191.63794470041114</v>
      </c>
      <c r="F16" s="78">
        <f t="shared" si="8"/>
        <v>199.37302698970336</v>
      </c>
      <c r="G16" s="78">
        <f t="shared" si="8"/>
        <v>205.55165725268498</v>
      </c>
      <c r="H16" s="78">
        <f t="shared" si="8"/>
        <v>210.48442652912527</v>
      </c>
      <c r="I16" s="78">
        <f t="shared" si="8"/>
        <v>214.42098178707434</v>
      </c>
      <c r="J16" s="78">
        <f t="shared" si="8"/>
        <v>217.5615587399009</v>
      </c>
      <c r="K16" s="78">
        <f t="shared" si="8"/>
        <v>220.06651551576735</v>
      </c>
      <c r="L16" s="78">
        <f t="shared" si="8"/>
        <v>222.0641292125767</v>
      </c>
      <c r="M16" s="53"/>
    </row>
    <row r="17" spans="1:13" ht="12">
      <c r="A17" s="45"/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45"/>
    </row>
    <row r="18" spans="1:13" ht="12">
      <c r="A18" s="45"/>
      <c r="B18" s="56"/>
      <c r="C18" s="56"/>
      <c r="D18" s="68"/>
      <c r="E18" s="68"/>
      <c r="F18" s="68"/>
      <c r="G18" s="68"/>
      <c r="H18" s="68"/>
      <c r="I18" s="70" t="s">
        <v>26</v>
      </c>
      <c r="J18" s="71"/>
      <c r="K18" s="71"/>
      <c r="L18" s="68"/>
      <c r="M18" s="45"/>
    </row>
    <row r="19" spans="1:13" ht="12">
      <c r="A19" s="45"/>
      <c r="B19" s="72"/>
      <c r="C19" s="69"/>
      <c r="D19" s="68"/>
      <c r="E19" s="68"/>
      <c r="F19" s="68"/>
      <c r="G19" s="68"/>
      <c r="H19" s="68"/>
      <c r="I19" s="73">
        <f>1.1888*LN($E$4/5)-0.6133</f>
        <v>1.516743657018312</v>
      </c>
      <c r="J19" s="71"/>
      <c r="K19" s="71"/>
      <c r="L19" s="68"/>
      <c r="M19" s="45"/>
    </row>
    <row r="20" spans="1:13" ht="12">
      <c r="A20" s="45"/>
      <c r="B20" s="72"/>
      <c r="C20" s="69"/>
      <c r="D20" s="68"/>
      <c r="E20" s="68"/>
      <c r="F20" s="68"/>
      <c r="G20" s="68"/>
      <c r="H20" s="68"/>
      <c r="I20" s="73">
        <f>1.1888*LN(J20/5)-0.6133</f>
        <v>1.6999979851969564</v>
      </c>
      <c r="J20" s="74">
        <f>E4+5</f>
        <v>35</v>
      </c>
      <c r="K20" s="75">
        <f>($C$37)*(1-EXP($D$37-$E$37*(J20-5)))</f>
        <v>12.575665023753078</v>
      </c>
      <c r="L20" s="68"/>
      <c r="M20" s="45"/>
    </row>
    <row r="21" spans="1:13" ht="12">
      <c r="A21" s="45"/>
      <c r="B21" s="72"/>
      <c r="C21" s="69"/>
      <c r="D21" s="68"/>
      <c r="E21" s="68"/>
      <c r="F21" s="68"/>
      <c r="G21" s="68"/>
      <c r="H21" s="68"/>
      <c r="I21" s="73">
        <f aca="true" t="shared" si="9" ref="I21:I28">1.1888*LN(J21/5)-0.6133</f>
        <v>1.8587401047489889</v>
      </c>
      <c r="J21" s="74">
        <f aca="true" t="shared" si="10" ref="J21:J28">J20+5</f>
        <v>40</v>
      </c>
      <c r="K21" s="75">
        <f aca="true" t="shared" si="11" ref="K21:K28">($C$37)*(1-EXP($D$37-$E$37*(J21-5)))</f>
        <v>13.198820706244646</v>
      </c>
      <c r="L21" s="68"/>
      <c r="M21" s="45"/>
    </row>
    <row r="22" spans="1:13" ht="12">
      <c r="A22" s="45"/>
      <c r="B22" s="72"/>
      <c r="C22" s="69"/>
      <c r="D22" s="68"/>
      <c r="E22" s="68"/>
      <c r="F22" s="68"/>
      <c r="G22" s="68"/>
      <c r="H22" s="68"/>
      <c r="I22" s="73">
        <f t="shared" si="9"/>
        <v>1.998760577537298</v>
      </c>
      <c r="J22" s="74">
        <f t="shared" si="10"/>
        <v>45</v>
      </c>
      <c r="K22" s="75">
        <f t="shared" si="11"/>
        <v>13.695426420224374</v>
      </c>
      <c r="L22" s="68"/>
      <c r="M22" s="45"/>
    </row>
    <row r="23" spans="1:13" ht="12">
      <c r="A23" s="45"/>
      <c r="B23" s="72"/>
      <c r="C23" s="69"/>
      <c r="D23" s="76"/>
      <c r="E23" s="76"/>
      <c r="F23" s="56"/>
      <c r="G23" s="56"/>
      <c r="H23" s="76"/>
      <c r="I23" s="73">
        <f t="shared" si="9"/>
        <v>2.124013158551322</v>
      </c>
      <c r="J23" s="74">
        <f t="shared" si="10"/>
        <v>50</v>
      </c>
      <c r="K23" s="75">
        <f t="shared" si="11"/>
        <v>14.091181834298853</v>
      </c>
      <c r="L23" s="76"/>
      <c r="M23" s="45"/>
    </row>
    <row r="24" spans="1:13" ht="12">
      <c r="A24" s="54"/>
      <c r="B24" s="69"/>
      <c r="C24" s="69"/>
      <c r="D24" s="57"/>
      <c r="E24" s="57"/>
      <c r="F24" s="57"/>
      <c r="G24" s="57"/>
      <c r="H24" s="68"/>
      <c r="I24" s="73">
        <f t="shared" si="9"/>
        <v>2.2373179003027035</v>
      </c>
      <c r="J24" s="74">
        <f t="shared" si="10"/>
        <v>55</v>
      </c>
      <c r="K24" s="75">
        <f t="shared" si="11"/>
        <v>14.406567548478645</v>
      </c>
      <c r="L24" s="57"/>
      <c r="M24" s="45"/>
    </row>
    <row r="25" spans="1:13" ht="12">
      <c r="A25" s="54"/>
      <c r="B25" s="69"/>
      <c r="C25" s="69"/>
      <c r="D25" s="57"/>
      <c r="E25" s="57"/>
      <c r="F25" s="57"/>
      <c r="G25" s="57"/>
      <c r="H25" s="68"/>
      <c r="I25" s="73">
        <f t="shared" si="9"/>
        <v>2.3407570252679752</v>
      </c>
      <c r="J25" s="74">
        <f t="shared" si="10"/>
        <v>60</v>
      </c>
      <c r="K25" s="75">
        <f t="shared" si="11"/>
        <v>14.657904978545938</v>
      </c>
      <c r="L25" s="57"/>
      <c r="M25" s="45"/>
    </row>
    <row r="26" spans="1:13" ht="12">
      <c r="A26" s="54"/>
      <c r="B26" s="69"/>
      <c r="C26" s="69"/>
      <c r="D26" s="57"/>
      <c r="E26" s="57"/>
      <c r="F26" s="57"/>
      <c r="G26" s="57"/>
      <c r="H26" s="68"/>
      <c r="I26" s="73">
        <f t="shared" si="9"/>
        <v>2.4359117961502754</v>
      </c>
      <c r="J26" s="74">
        <f t="shared" si="10"/>
        <v>65</v>
      </c>
      <c r="K26" s="75">
        <f t="shared" si="11"/>
        <v>14.858200999933958</v>
      </c>
      <c r="L26" s="57"/>
      <c r="M26" s="45"/>
    </row>
    <row r="27" spans="1:13" ht="12">
      <c r="A27" s="54"/>
      <c r="B27" s="69"/>
      <c r="C27" s="69"/>
      <c r="D27" s="57"/>
      <c r="E27" s="57"/>
      <c r="F27" s="57"/>
      <c r="G27" s="57"/>
      <c r="H27" s="68"/>
      <c r="I27" s="73">
        <f t="shared" si="9"/>
        <v>2.5240113534466193</v>
      </c>
      <c r="J27" s="74">
        <f t="shared" si="10"/>
        <v>70</v>
      </c>
      <c r="K27" s="75">
        <f t="shared" si="11"/>
        <v>15.017821061988103</v>
      </c>
      <c r="L27" s="57"/>
      <c r="M27" s="45"/>
    </row>
    <row r="28" spans="1:13" ht="12">
      <c r="A28" s="54"/>
      <c r="B28" s="69"/>
      <c r="C28" s="69"/>
      <c r="D28" s="57"/>
      <c r="E28" s="57"/>
      <c r="F28" s="57"/>
      <c r="G28" s="57"/>
      <c r="H28" s="68"/>
      <c r="I28" s="73">
        <f t="shared" si="9"/>
        <v>2.6060300790703073</v>
      </c>
      <c r="J28" s="74">
        <f t="shared" si="10"/>
        <v>75</v>
      </c>
      <c r="K28" s="75">
        <f t="shared" si="11"/>
        <v>15.145025606709492</v>
      </c>
      <c r="L28" s="57"/>
      <c r="M28" s="45"/>
    </row>
    <row r="29" spans="1:13" ht="12">
      <c r="A29" s="54"/>
      <c r="B29" s="69"/>
      <c r="C29" s="69"/>
      <c r="D29" s="57"/>
      <c r="E29" s="57"/>
      <c r="F29" s="57"/>
      <c r="G29" s="57"/>
      <c r="H29" s="68"/>
      <c r="I29" s="57"/>
      <c r="J29" s="57"/>
      <c r="K29" s="57"/>
      <c r="L29" s="57"/>
      <c r="M29" s="45"/>
    </row>
    <row r="30" spans="1:13" s="4" customFormat="1" ht="10.5">
      <c r="A30" s="79"/>
      <c r="B30" s="80" t="s">
        <v>6</v>
      </c>
      <c r="C30" s="79"/>
      <c r="D30" s="80" t="s">
        <v>7</v>
      </c>
      <c r="E30" s="79"/>
      <c r="F30" s="81" t="s">
        <v>8</v>
      </c>
      <c r="G30" s="79"/>
      <c r="H30" s="80" t="s">
        <v>9</v>
      </c>
      <c r="I30" s="79"/>
      <c r="J30" s="79"/>
      <c r="K30" s="53"/>
      <c r="L30" s="53"/>
      <c r="M30" s="53"/>
    </row>
    <row r="31" spans="1:13" s="4" customFormat="1" ht="10.5">
      <c r="A31" s="82"/>
      <c r="B31" s="69" t="s">
        <v>10</v>
      </c>
      <c r="C31" s="83">
        <v>0.0700416</v>
      </c>
      <c r="D31" s="69" t="s">
        <v>11</v>
      </c>
      <c r="E31" s="83">
        <v>0.432383</v>
      </c>
      <c r="F31" s="69" t="s">
        <v>12</v>
      </c>
      <c r="G31" s="84">
        <v>0.435661</v>
      </c>
      <c r="H31" s="69" t="s">
        <v>13</v>
      </c>
      <c r="I31" s="83">
        <v>6.213431</v>
      </c>
      <c r="J31" s="82"/>
      <c r="K31" s="53"/>
      <c r="L31" s="53"/>
      <c r="M31" s="53"/>
    </row>
    <row r="32" spans="1:13" s="4" customFormat="1" ht="10.5">
      <c r="A32" s="82"/>
      <c r="B32" s="69" t="s">
        <v>14</v>
      </c>
      <c r="C32" s="83">
        <v>-1.071349</v>
      </c>
      <c r="D32" s="69" t="s">
        <v>15</v>
      </c>
      <c r="E32" s="83">
        <v>0.37653</v>
      </c>
      <c r="F32" s="69" t="s">
        <v>16</v>
      </c>
      <c r="G32" s="84">
        <v>0.919064</v>
      </c>
      <c r="H32" s="69" t="s">
        <v>17</v>
      </c>
      <c r="I32" s="82"/>
      <c r="J32" s="82"/>
      <c r="K32" s="53"/>
      <c r="L32" s="53"/>
      <c r="M32" s="53"/>
    </row>
    <row r="33" spans="1:13" s="4" customFormat="1" ht="10.5">
      <c r="A33" s="82"/>
      <c r="B33" s="69" t="s">
        <v>18</v>
      </c>
      <c r="C33" s="83">
        <v>20847.2</v>
      </c>
      <c r="D33" s="69" t="s">
        <v>19</v>
      </c>
      <c r="E33" s="83">
        <v>0.103221</v>
      </c>
      <c r="F33" s="69" t="s">
        <v>20</v>
      </c>
      <c r="G33" s="84">
        <v>-0.073387</v>
      </c>
      <c r="H33" s="69" t="s">
        <v>21</v>
      </c>
      <c r="I33" s="83">
        <v>-2.142699</v>
      </c>
      <c r="J33" s="82"/>
      <c r="K33" s="53"/>
      <c r="L33" s="53"/>
      <c r="M33" s="53"/>
    </row>
    <row r="34" spans="1:13" s="4" customFormat="1" ht="10.5">
      <c r="A34" s="82"/>
      <c r="B34" s="69" t="s">
        <v>22</v>
      </c>
      <c r="C34" s="83">
        <v>-3.214048</v>
      </c>
      <c r="D34" s="82"/>
      <c r="E34" s="82"/>
      <c r="F34" s="82"/>
      <c r="G34" s="82"/>
      <c r="H34" s="82"/>
      <c r="I34" s="82"/>
      <c r="J34" s="82"/>
      <c r="K34" s="53"/>
      <c r="L34" s="53"/>
      <c r="M34" s="53"/>
    </row>
    <row r="35" spans="1:13" s="4" customFormat="1" ht="10.5">
      <c r="A35" s="82"/>
      <c r="B35" s="69" t="s">
        <v>46</v>
      </c>
      <c r="C35" s="82"/>
      <c r="D35" s="82"/>
      <c r="E35" s="82"/>
      <c r="F35" s="85"/>
      <c r="G35" s="82"/>
      <c r="H35" s="86"/>
      <c r="I35" s="87"/>
      <c r="J35" s="87"/>
      <c r="K35" s="53"/>
      <c r="L35" s="53"/>
      <c r="M35" s="53"/>
    </row>
    <row r="36" spans="1:13" s="4" customFormat="1" ht="10.5">
      <c r="A36" s="82"/>
      <c r="B36" s="69" t="s">
        <v>0</v>
      </c>
      <c r="C36" s="63" t="s">
        <v>23</v>
      </c>
      <c r="D36" s="63" t="s">
        <v>24</v>
      </c>
      <c r="E36" s="63" t="s">
        <v>25</v>
      </c>
      <c r="F36" s="82"/>
      <c r="G36" s="82"/>
      <c r="H36" s="86"/>
      <c r="I36" s="87"/>
      <c r="J36" s="87"/>
      <c r="K36" s="53"/>
      <c r="L36" s="53"/>
      <c r="M36" s="53"/>
    </row>
    <row r="37" spans="1:13" s="4" customFormat="1" ht="10.5">
      <c r="A37" s="88"/>
      <c r="B37" s="65" t="str">
        <f>+D4</f>
        <v>Ⅴ</v>
      </c>
      <c r="C37" s="88">
        <v>15.6442</v>
      </c>
      <c r="D37" s="88">
        <v>-0.2669</v>
      </c>
      <c r="E37" s="88">
        <v>0.0454</v>
      </c>
      <c r="F37" s="88"/>
      <c r="G37" s="88"/>
      <c r="H37" s="89"/>
      <c r="I37" s="90"/>
      <c r="J37" s="90"/>
      <c r="K37" s="60"/>
      <c r="L37" s="60"/>
      <c r="M37" s="53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2008-07-01T09:10:31Z</cp:lastPrinted>
  <dcterms:created xsi:type="dcterms:W3CDTF">1997-05-13T23:57:32Z</dcterms:created>
  <dcterms:modified xsi:type="dcterms:W3CDTF">2008-07-02T11:08:18Z</dcterms:modified>
  <cp:category/>
  <cp:version/>
  <cp:contentType/>
  <cp:contentStatus/>
</cp:coreProperties>
</file>