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0">'説明'!$A$1:$A$12</definedName>
    <definedName name="_xlnm.Print_Area" localSheetId="1">'地位級Ⅰ'!$A$1:$L$37</definedName>
    <definedName name="_xlnm.Print_Area" localSheetId="2">'地位級Ⅱ'!$A$1:$M$27</definedName>
    <definedName name="_xlnm.Print_Area" localSheetId="3">'地位級Ⅲ'!$A$1:$M$27</definedName>
    <definedName name="_xlnm.Print_Area" localSheetId="4">'地位級Ⅳ'!$A$1:$L$26</definedName>
    <definedName name="_xlnm.Print_Area" localSheetId="5">'地位級Ⅴ'!$A$1:$L$27</definedName>
  </definedNames>
  <calcPr fullCalcOnLoad="1"/>
</workbook>
</file>

<file path=xl/sharedStrings.xml><?xml version="1.0" encoding="utf-8"?>
<sst xmlns="http://schemas.openxmlformats.org/spreadsheetml/2006/main" count="221" uniqueCount="58">
  <si>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</si>
  <si>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</si>
  <si>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</si>
  <si>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</si>
  <si>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</si>
  <si>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</si>
  <si>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</si>
  <si>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</si>
  <si>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</si>
  <si>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</si>
  <si>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</si>
  <si>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</si>
  <si>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</si>
  <si>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</si>
  <si>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</si>
  <si>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</si>
  <si>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</si>
  <si>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</si>
  <si>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</si>
  <si>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</si>
  <si>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</si>
  <si>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</si>
  <si>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</si>
  <si>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</si>
  <si>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</si>
  <si>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</si>
  <si>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</si>
  <si>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</si>
  <si>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</si>
  <si>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</si>
  <si>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</si>
  <si>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</si>
  <si>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</si>
  <si>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t>Ⅴ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</si>
  <si>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</si>
  <si>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</si>
  <si>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</si>
  <si>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</si>
  <si>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</si>
  <si>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</si>
  <si>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Ⅰ</t>
  </si>
  <si>
    <t>Ⅱ</t>
  </si>
  <si>
    <t>Ⅳ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</si>
  <si>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</si>
  <si>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</si>
  <si>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</si>
  <si>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t>スギ(表系)</t>
  </si>
  <si>
    <t>収穫予想結果（スギ人工林(表系)）</t>
  </si>
  <si>
    <r>
      <t>樹高</t>
    </r>
    <r>
      <rPr>
        <sz val="8"/>
        <rFont val="ＭＳ Ｐゴシック"/>
        <family val="3"/>
      </rPr>
      <t>(m)</t>
    </r>
  </si>
  <si>
    <t>Ⅲ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</si>
  <si>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</si>
  <si>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</si>
  <si>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</si>
  <si>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</si>
  <si>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簡易林分収穫予想表＜長野県民有林スギ人工林(表系)＞の説明</t>
  </si>
  <si>
    <t>長野県林業総合センタ－(2008)</t>
  </si>
  <si>
    <t>この収穫予想表は、「林野庁：北関東・東山地方スギ林分密度管理図、1981」に示されているスギ人工林の成長に関する数式と係数、ならびに「長野県林務部：長野県民有林スギ表系人工林収穫予想表(1983)」の樹高生長曲線式に係わる係数を使用し、Microsoft　Excelによって作成したものです。
　なお「表系」とは、日本のスギを分類する際の最も大きな区分のひとつです。太平洋側に自然分布してきたスギの品種系統をオモテスギ(表系スギ)といい、一般的に針葉の着生角度が広く、枝葉が剛直な傾向があり、初期成長が旺盛とされます。これに対して、日本海側に分布するスギの品種系統をウラスギ(裏系スギ)といい、針葉の着生角度が狭く、また針葉先端が内側に曲がることが多いとされ、枝葉は比較的柔軟で落雪性が良く、成長は晩生型とされています。長野県内のスギ人工林には表系・裏系あるいは中間系なども見られます。
　このスギ人工林収穫予想表(表系)は、原則として長野県中北部西部以外の県内少雪環境に成立し、枝葉が比較的剛直なタイプのスギ林を適用対象として考えました。　</t>
  </si>
  <si>
    <t>STD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</si>
</sst>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 vertical="center" wrapText="1"/>
      <protection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18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19" fillId="2" borderId="5" xfId="0" applyFont="1" applyFill="1" applyBorder="1" applyAlignment="1" applyProtection="1">
      <alignment horizontal="center"/>
      <protection/>
    </xf>
    <xf numFmtId="176" fontId="19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 applyProtection="1">
      <alignment/>
      <protection/>
    </xf>
    <xf numFmtId="0" fontId="8" fillId="4" borderId="0" xfId="0" applyFont="1" applyFill="1" applyAlignment="1">
      <alignment/>
    </xf>
    <xf numFmtId="0" fontId="8" fillId="4" borderId="5" xfId="0" applyFont="1" applyFill="1" applyBorder="1" applyAlignment="1" applyProtection="1">
      <alignment/>
      <protection/>
    </xf>
    <xf numFmtId="2" fontId="19" fillId="2" borderId="5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 applyProtection="1">
      <alignment/>
      <protection/>
    </xf>
    <xf numFmtId="0" fontId="21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/>
    </xf>
    <xf numFmtId="0" fontId="20" fillId="4" borderId="5" xfId="0" applyFont="1" applyFill="1" applyBorder="1" applyAlignment="1" applyProtection="1">
      <alignment/>
      <protection/>
    </xf>
    <xf numFmtId="0" fontId="20" fillId="4" borderId="5" xfId="0" applyFont="1" applyFill="1" applyBorder="1" applyAlignment="1">
      <alignment/>
    </xf>
    <xf numFmtId="1" fontId="6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7" fillId="4" borderId="5" xfId="0" applyFont="1" applyFill="1" applyBorder="1" applyAlignment="1">
      <alignment/>
    </xf>
    <xf numFmtId="0" fontId="20" fillId="4" borderId="0" xfId="0" applyFont="1" applyFill="1" applyBorder="1" applyAlignment="1" applyProtection="1">
      <alignment horizontal="center"/>
      <protection/>
    </xf>
    <xf numFmtId="1" fontId="20" fillId="4" borderId="0" xfId="0" applyNumberFormat="1" applyFont="1" applyFill="1" applyBorder="1" applyAlignment="1" applyProtection="1">
      <alignment/>
      <protection/>
    </xf>
    <xf numFmtId="0" fontId="20" fillId="4" borderId="5" xfId="0" applyFont="1" applyFill="1" applyBorder="1" applyAlignment="1" applyProtection="1">
      <alignment horizontal="center"/>
      <protection/>
    </xf>
    <xf numFmtId="1" fontId="20" fillId="4" borderId="5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176" fontId="21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Alignment="1">
      <alignment horizontal="center"/>
    </xf>
    <xf numFmtId="2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right"/>
      <protection/>
    </xf>
    <xf numFmtId="181" fontId="20" fillId="4" borderId="0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 applyProtection="1">
      <alignment/>
      <protection/>
    </xf>
    <xf numFmtId="2" fontId="20" fillId="4" borderId="0" xfId="0" applyNumberFormat="1" applyFont="1" applyFill="1" applyAlignment="1" applyProtection="1">
      <alignment/>
      <protection/>
    </xf>
    <xf numFmtId="2" fontId="21" fillId="4" borderId="0" xfId="0" applyNumberFormat="1" applyFont="1" applyFill="1" applyBorder="1" applyAlignment="1" applyProtection="1">
      <alignment/>
      <protection/>
    </xf>
    <xf numFmtId="0" fontId="20" fillId="4" borderId="6" xfId="0" applyFont="1" applyFill="1" applyBorder="1" applyAlignment="1">
      <alignment/>
    </xf>
    <xf numFmtId="0" fontId="20" fillId="4" borderId="6" xfId="0" applyFont="1" applyFill="1" applyBorder="1" applyAlignment="1" applyProtection="1">
      <alignment horizontal="left"/>
      <protection/>
    </xf>
    <xf numFmtId="176" fontId="20" fillId="4" borderId="6" xfId="0" applyNumberFormat="1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/>
      <protection/>
    </xf>
    <xf numFmtId="177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 horizontal="left" indent="1"/>
    </xf>
    <xf numFmtId="0" fontId="20" fillId="4" borderId="0" xfId="0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/>
    </xf>
    <xf numFmtId="0" fontId="20" fillId="4" borderId="5" xfId="0" applyFont="1" applyFill="1" applyBorder="1" applyAlignment="1">
      <alignment horizontal="right"/>
    </xf>
    <xf numFmtId="178" fontId="20" fillId="4" borderId="5" xfId="0" applyNumberFormat="1" applyFont="1" applyFill="1" applyBorder="1" applyAlignment="1">
      <alignment/>
    </xf>
    <xf numFmtId="176" fontId="20" fillId="4" borderId="0" xfId="0" applyNumberFormat="1" applyFont="1" applyFill="1" applyBorder="1" applyAlignment="1" applyProtection="1">
      <alignment horizontal="left"/>
      <protection/>
    </xf>
    <xf numFmtId="176" fontId="20" fillId="4" borderId="0" xfId="0" applyNumberFormat="1" applyFont="1" applyFill="1" applyBorder="1" applyAlignment="1" applyProtection="1">
      <alignment/>
      <protection/>
    </xf>
    <xf numFmtId="176" fontId="20" fillId="4" borderId="5" xfId="0" applyNumberFormat="1" applyFont="1" applyFill="1" applyBorder="1" applyAlignment="1" applyProtection="1">
      <alignment/>
      <protection/>
    </xf>
    <xf numFmtId="176" fontId="21" fillId="4" borderId="5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0" fillId="4" borderId="0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wrapText="1" indent="1"/>
    </xf>
    <xf numFmtId="0" fontId="6" fillId="4" borderId="0" xfId="0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58149533"/>
        <c:axId val="53583750"/>
      </c:scatterChart>
      <c:valAx>
        <c:axId val="5814953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83750"/>
        <c:crosses val="autoZero"/>
        <c:crossBetween val="midCat"/>
        <c:dispUnits/>
      </c:valAx>
      <c:valAx>
        <c:axId val="5358375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4953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58233095"/>
        <c:axId val="54335808"/>
      </c:scatterChart>
      <c:valAx>
        <c:axId val="5823309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35808"/>
        <c:crosses val="autoZero"/>
        <c:crossBetween val="midCat"/>
        <c:dispUnits/>
      </c:valAx>
      <c:valAx>
        <c:axId val="5433580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3309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19260225"/>
        <c:axId val="39124298"/>
      </c:scatterChart>
      <c:valAx>
        <c:axId val="1926022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24298"/>
        <c:crosses val="autoZero"/>
        <c:crossBetween val="midCat"/>
        <c:dispUnits/>
      </c:valAx>
      <c:valAx>
        <c:axId val="3912429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6022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16574363"/>
        <c:axId val="14951540"/>
      </c:scatterChart>
      <c:valAx>
        <c:axId val="1657436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51540"/>
        <c:crosses val="autoZero"/>
        <c:crossBetween val="midCat"/>
        <c:dispUnits/>
      </c:valAx>
      <c:valAx>
        <c:axId val="14951540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74363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樹高成長（地位級Ⅴ）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346133"/>
        <c:axId val="3115198"/>
      </c:scatterChart>
      <c:valAx>
        <c:axId val="34613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5198"/>
        <c:crosses val="autoZero"/>
        <c:crossBetween val="midCat"/>
        <c:dispUnits/>
      </c:valAx>
      <c:valAx>
        <c:axId val="311519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13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28036783"/>
        <c:axId val="51004456"/>
      </c:scatterChart>
      <c:valAx>
        <c:axId val="2803678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4456"/>
        <c:crosses val="autoZero"/>
        <c:crossBetween val="midCat"/>
        <c:dispUnits/>
      </c:valAx>
      <c:valAx>
        <c:axId val="5100445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3678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56386921"/>
        <c:axId val="37720242"/>
      </c:scatterChart>
      <c:valAx>
        <c:axId val="5638692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20242"/>
        <c:crosses val="autoZero"/>
        <c:crossBetween val="midCat"/>
        <c:dispUnits/>
      </c:valAx>
      <c:valAx>
        <c:axId val="37720242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86921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12491703"/>
        <c:axId val="45316464"/>
      </c:scatterChart>
      <c:valAx>
        <c:axId val="1249170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16464"/>
        <c:crosses val="autoZero"/>
        <c:crossBetween val="midCat"/>
        <c:dispUnits/>
      </c:valAx>
      <c:valAx>
        <c:axId val="453164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9170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5194993"/>
        <c:axId val="46754938"/>
      </c:scatterChart>
      <c:valAx>
        <c:axId val="519499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54938"/>
        <c:crosses val="autoZero"/>
        <c:crossBetween val="midCat"/>
        <c:dispUnits/>
      </c:valAx>
      <c:valAx>
        <c:axId val="46754938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4993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18141259"/>
        <c:axId val="29053604"/>
      </c:scatterChart>
      <c:valAx>
        <c:axId val="1814125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53604"/>
        <c:crosses val="autoZero"/>
        <c:crossBetween val="midCat"/>
        <c:dispUnits/>
        <c:majorUnit val="50"/>
      </c:valAx>
      <c:valAx>
        <c:axId val="2905360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4125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60155845"/>
        <c:axId val="4531694"/>
      </c:scatterChart>
      <c:valAx>
        <c:axId val="6015584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1694"/>
        <c:crosses val="autoZero"/>
        <c:crossBetween val="midCat"/>
        <c:dispUnits/>
      </c:valAx>
      <c:valAx>
        <c:axId val="453169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5584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40785247"/>
        <c:axId val="31522904"/>
      </c:scatterChart>
      <c:valAx>
        <c:axId val="4078524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522904"/>
        <c:crosses val="autoZero"/>
        <c:crossBetween val="midCat"/>
        <c:dispUnits/>
      </c:valAx>
      <c:valAx>
        <c:axId val="31522904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85247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15270681"/>
        <c:axId val="3218402"/>
      </c:scatterChart>
      <c:valAx>
        <c:axId val="1527068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8402"/>
        <c:crosses val="autoZero"/>
        <c:crossBetween val="midCat"/>
        <c:dispUnits/>
      </c:valAx>
      <c:valAx>
        <c:axId val="321840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70681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28965619"/>
        <c:axId val="59363980"/>
      </c:scatterChart>
      <c:valAx>
        <c:axId val="2896561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63980"/>
        <c:crosses val="autoZero"/>
        <c:crossBetween val="midCat"/>
        <c:dispUnits/>
      </c:valAx>
      <c:valAx>
        <c:axId val="593639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561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64513773"/>
        <c:axId val="43753046"/>
      </c:scatterChart>
      <c:valAx>
        <c:axId val="6451377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753046"/>
        <c:crosses val="autoZero"/>
        <c:crossBetween val="midCat"/>
        <c:dispUnits/>
      </c:valAx>
      <c:valAx>
        <c:axId val="43753046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13773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628650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933575"/>
        <a:ext cx="25336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7</xdr:col>
      <xdr:colOff>609600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600325" y="1962150"/>
        <a:ext cx="25050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0</xdr:colOff>
      <xdr:row>24</xdr:row>
      <xdr:rowOff>142875</xdr:rowOff>
    </xdr:to>
    <xdr:graphicFrame>
      <xdr:nvGraphicFramePr>
        <xdr:cNvPr id="3" name="Chart 4"/>
        <xdr:cNvGraphicFramePr/>
      </xdr:nvGraphicFramePr>
      <xdr:xfrm>
        <a:off x="5191125" y="1952625"/>
        <a:ext cx="25431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4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71450" y="1838325"/>
        <a:ext cx="26003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11</xdr:row>
      <xdr:rowOff>66675</xdr:rowOff>
    </xdr:from>
    <xdr:to>
      <xdr:col>8</xdr:col>
      <xdr:colOff>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657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85725</xdr:rowOff>
    </xdr:from>
    <xdr:to>
      <xdr:col>12</xdr:col>
      <xdr:colOff>133350</xdr:colOff>
      <xdr:row>26</xdr:row>
      <xdr:rowOff>57150</xdr:rowOff>
    </xdr:to>
    <xdr:graphicFrame>
      <xdr:nvGraphicFramePr>
        <xdr:cNvPr id="3" name="Chart 3"/>
        <xdr:cNvGraphicFramePr/>
      </xdr:nvGraphicFramePr>
      <xdr:xfrm>
        <a:off x="5514975" y="1857375"/>
        <a:ext cx="2676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66675</xdr:rowOff>
    </xdr:from>
    <xdr:to>
      <xdr:col>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00025" y="18478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57150</xdr:rowOff>
    </xdr:from>
    <xdr:to>
      <xdr:col>8</xdr:col>
      <xdr:colOff>19050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2867025" y="1838325"/>
        <a:ext cx="27336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11</xdr:row>
      <xdr:rowOff>57150</xdr:rowOff>
    </xdr:from>
    <xdr:to>
      <xdr:col>12</xdr:col>
      <xdr:colOff>266700</xdr:colOff>
      <xdr:row>26</xdr:row>
      <xdr:rowOff>123825</xdr:rowOff>
    </xdr:to>
    <xdr:graphicFrame>
      <xdr:nvGraphicFramePr>
        <xdr:cNvPr id="3" name="Chart 3"/>
        <xdr:cNvGraphicFramePr/>
      </xdr:nvGraphicFramePr>
      <xdr:xfrm>
        <a:off x="5657850" y="1838325"/>
        <a:ext cx="2781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3</xdr:col>
      <xdr:colOff>533400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4300" y="1828800"/>
        <a:ext cx="26384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542925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762250" y="1828800"/>
        <a:ext cx="26860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11</xdr:row>
      <xdr:rowOff>57150</xdr:rowOff>
    </xdr:from>
    <xdr:to>
      <xdr:col>11</xdr:col>
      <xdr:colOff>571500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5495925" y="1857375"/>
        <a:ext cx="2571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3</xdr:col>
      <xdr:colOff>561975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61925" y="2038350"/>
        <a:ext cx="26574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11</xdr:row>
      <xdr:rowOff>95250</xdr:rowOff>
    </xdr:from>
    <xdr:to>
      <xdr:col>7</xdr:col>
      <xdr:colOff>428625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828925" y="2038350"/>
        <a:ext cx="2543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11</xdr:row>
      <xdr:rowOff>104775</xdr:rowOff>
    </xdr:from>
    <xdr:to>
      <xdr:col>12</xdr:col>
      <xdr:colOff>114300</xdr:colOff>
      <xdr:row>27</xdr:row>
      <xdr:rowOff>38100</xdr:rowOff>
    </xdr:to>
    <xdr:graphicFrame>
      <xdr:nvGraphicFramePr>
        <xdr:cNvPr id="3" name="Chart 3"/>
        <xdr:cNvGraphicFramePr/>
      </xdr:nvGraphicFramePr>
      <xdr:xfrm>
        <a:off x="5524500" y="2047875"/>
        <a:ext cx="2771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4" sqref="B4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54</v>
      </c>
    </row>
    <row r="3" s="19" customFormat="1" ht="11.25" customHeight="1">
      <c r="A3" s="12"/>
    </row>
    <row r="4" s="20" customFormat="1" ht="173.25" customHeight="1">
      <c r="A4" s="13" t="s">
        <v>56</v>
      </c>
    </row>
    <row r="5" s="20" customFormat="1" ht="6.75" customHeight="1">
      <c r="A5" s="14"/>
    </row>
    <row r="6" s="20" customFormat="1" ht="59.25" customHeight="1">
      <c r="A6" s="13" t="s">
        <v>43</v>
      </c>
    </row>
    <row r="7" s="20" customFormat="1" ht="13.5">
      <c r="A7" s="14"/>
    </row>
    <row r="8" s="20" customFormat="1" ht="70.5" customHeight="1">
      <c r="A8" s="15" t="s">
        <v>44</v>
      </c>
    </row>
    <row r="9" s="20" customFormat="1" ht="9" customHeight="1">
      <c r="A9" s="14"/>
    </row>
    <row r="10" s="20" customFormat="1" ht="59.25" customHeight="1">
      <c r="A10" s="15" t="s">
        <v>45</v>
      </c>
    </row>
    <row r="11" s="21" customFormat="1" ht="14.25">
      <c r="A11" s="16"/>
    </row>
    <row r="12" s="21" customFormat="1" ht="14.25">
      <c r="A12" s="17" t="s">
        <v>55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customHeight="1">
      <c r="A2" s="47"/>
      <c r="B2" s="44" t="s">
        <v>46</v>
      </c>
      <c r="C2" s="27"/>
      <c r="D2" s="99" t="s">
        <v>35</v>
      </c>
      <c r="E2" s="99"/>
      <c r="F2" s="99"/>
      <c r="G2" s="99"/>
      <c r="H2" s="27"/>
      <c r="I2" s="100" t="s">
        <v>39</v>
      </c>
      <c r="J2" s="101"/>
      <c r="K2" s="101"/>
      <c r="L2" s="102"/>
      <c r="M2" s="47"/>
    </row>
    <row r="3" spans="1:13" ht="12.7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40</v>
      </c>
      <c r="E4" s="23">
        <v>40</v>
      </c>
      <c r="F4" s="50">
        <f>($C$37)*(1-EXP($D$37-$E$37*(E4-5)))</f>
        <v>26.156224163706366</v>
      </c>
      <c r="G4" s="23">
        <v>1000</v>
      </c>
      <c r="H4" s="27"/>
      <c r="I4" s="106"/>
      <c r="J4" s="107"/>
      <c r="K4" s="107"/>
      <c r="L4" s="108"/>
      <c r="M4" s="47"/>
    </row>
    <row r="5" spans="1:13" ht="19.5" customHeight="1">
      <c r="A5" s="47"/>
      <c r="B5" s="24" t="s">
        <v>47</v>
      </c>
      <c r="C5" s="42"/>
      <c r="D5" s="42"/>
      <c r="E5" s="42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26.156224163706366</v>
      </c>
      <c r="D7" s="7">
        <f>K20*1</f>
        <v>27.704457467263143</v>
      </c>
      <c r="E7" s="7">
        <f>K21*1</f>
        <v>28.97776067739173</v>
      </c>
      <c r="F7" s="7">
        <f>K22*1</f>
        <v>30.02495496083669</v>
      </c>
      <c r="G7" s="7">
        <f>K23*1</f>
        <v>30.886191984788788</v>
      </c>
      <c r="H7" s="7">
        <f>K24*1</f>
        <v>31.59449341762874</v>
      </c>
      <c r="I7" s="7">
        <f>K25*1</f>
        <v>32.17701705027628</v>
      </c>
      <c r="J7" s="7">
        <f>K26*1</f>
        <v>32.65609808394341</v>
      </c>
      <c r="K7" s="7">
        <f>K27*1</f>
        <v>33.05010550949013</v>
      </c>
      <c r="L7" s="7">
        <f>K28*1</f>
        <v>33.37414641379738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27.495012034302682</v>
      </c>
      <c r="D9" s="22">
        <f t="shared" si="1"/>
        <v>28.211765612481397</v>
      </c>
      <c r="E9" s="22">
        <f t="shared" si="1"/>
        <v>28.766025441185725</v>
      </c>
      <c r="F9" s="22">
        <f t="shared" si="1"/>
        <v>29.20001678690605</v>
      </c>
      <c r="G9" s="22">
        <f t="shared" si="1"/>
        <v>29.543159352554113</v>
      </c>
      <c r="H9" s="22">
        <f t="shared" si="1"/>
        <v>29.816555388550626</v>
      </c>
      <c r="I9" s="22">
        <f t="shared" si="1"/>
        <v>30.035707430336103</v>
      </c>
      <c r="J9" s="22">
        <f t="shared" si="1"/>
        <v>30.212230897261357</v>
      </c>
      <c r="K9" s="22">
        <f t="shared" si="1"/>
        <v>30.354971462855783</v>
      </c>
      <c r="L9" s="22">
        <f t="shared" si="1"/>
        <v>30.470756632477137</v>
      </c>
      <c r="M9" s="47"/>
    </row>
    <row r="10" spans="1:13" ht="12">
      <c r="A10" s="47"/>
      <c r="B10" s="35" t="s">
        <v>28</v>
      </c>
      <c r="C10" s="45">
        <f>IF(C11/C16&gt;=0.99,"1以上",C11/C16)</f>
        <v>0.847156730640742</v>
      </c>
      <c r="D10" s="45">
        <f aca="true" t="shared" si="2" ref="D10:L10">IF(D11/D16&gt;=0.99,"1以上",D11/D16)</f>
        <v>0.8722423449977589</v>
      </c>
      <c r="E10" s="45">
        <f t="shared" si="2"/>
        <v>0.8913431157157552</v>
      </c>
      <c r="F10" s="45">
        <f t="shared" si="2"/>
        <v>0.9061027248700073</v>
      </c>
      <c r="G10" s="45">
        <f t="shared" si="2"/>
        <v>0.9176431249541308</v>
      </c>
      <c r="H10" s="45">
        <f t="shared" si="2"/>
        <v>0.9267523184470268</v>
      </c>
      <c r="I10" s="45">
        <f t="shared" si="2"/>
        <v>0.9339975571047805</v>
      </c>
      <c r="J10" s="45">
        <f t="shared" si="2"/>
        <v>0.9397958950097477</v>
      </c>
      <c r="K10" s="45">
        <f t="shared" si="2"/>
        <v>0.944459532018128</v>
      </c>
      <c r="L10" s="45">
        <f t="shared" si="2"/>
        <v>0.9482257824343009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806.3487125278161</v>
      </c>
      <c r="D11" s="9">
        <f t="shared" si="3"/>
        <v>898.4788858625556</v>
      </c>
      <c r="E11" s="9">
        <f t="shared" si="3"/>
        <v>976.6224819769217</v>
      </c>
      <c r="F11" s="9">
        <f t="shared" si="3"/>
        <v>1042.4152830790736</v>
      </c>
      <c r="G11" s="9">
        <f t="shared" si="3"/>
        <v>1097.5160696313862</v>
      </c>
      <c r="H11" s="9">
        <f t="shared" si="3"/>
        <v>1143.4816091897937</v>
      </c>
      <c r="I11" s="9">
        <f t="shared" si="3"/>
        <v>1181.7128786112858</v>
      </c>
      <c r="J11" s="9">
        <f t="shared" si="3"/>
        <v>1213.438866538377</v>
      </c>
      <c r="K11" s="9">
        <f t="shared" si="3"/>
        <v>1239.7197974911523</v>
      </c>
      <c r="L11" s="9">
        <f t="shared" si="3"/>
        <v>1261.4598079852858</v>
      </c>
      <c r="M11" s="47"/>
    </row>
    <row r="12" spans="1:13" s="5" customFormat="1" ht="10.5">
      <c r="A12" s="60"/>
      <c r="B12" s="71" t="s">
        <v>2</v>
      </c>
      <c r="C12" s="72">
        <f aca="true" t="shared" si="4" ref="C12:L12">C11/C13</f>
        <v>63.41692684623686</v>
      </c>
      <c r="D12" s="72">
        <f t="shared" si="4"/>
        <v>66.90515083203324</v>
      </c>
      <c r="E12" s="72">
        <f t="shared" si="4"/>
        <v>69.6769285031171</v>
      </c>
      <c r="F12" s="72">
        <f t="shared" si="4"/>
        <v>71.89345589155661</v>
      </c>
      <c r="G12" s="72">
        <f t="shared" si="4"/>
        <v>73.67520532977105</v>
      </c>
      <c r="H12" s="72">
        <f t="shared" si="4"/>
        <v>75.11353028802014</v>
      </c>
      <c r="I12" s="72">
        <f t="shared" si="4"/>
        <v>76.27861749732828</v>
      </c>
      <c r="J12" s="72">
        <f t="shared" si="4"/>
        <v>77.22500799253574</v>
      </c>
      <c r="K12" s="72">
        <f t="shared" si="4"/>
        <v>77.99549637031772</v>
      </c>
      <c r="L12" s="72">
        <f t="shared" si="4"/>
        <v>78.62393433504029</v>
      </c>
      <c r="M12" s="60"/>
    </row>
    <row r="13" spans="1:13" s="5" customFormat="1" ht="10.5">
      <c r="A13" s="60"/>
      <c r="B13" s="71" t="s">
        <v>1</v>
      </c>
      <c r="C13" s="72">
        <f aca="true" t="shared" si="5" ref="C13:L13">($E$31)+($E$32)*(C7)+($E$33)*SQRT(C8)*(C7)/100</f>
        <v>12.715039227348882</v>
      </c>
      <c r="D13" s="72">
        <f t="shared" si="5"/>
        <v>13.429143715977942</v>
      </c>
      <c r="E13" s="72">
        <f t="shared" si="5"/>
        <v>14.016439917170445</v>
      </c>
      <c r="F13" s="72">
        <f t="shared" si="5"/>
        <v>14.499446022617727</v>
      </c>
      <c r="G13" s="72">
        <f t="shared" si="5"/>
        <v>14.89668151882159</v>
      </c>
      <c r="H13" s="72">
        <f t="shared" si="5"/>
        <v>15.22337726379195</v>
      </c>
      <c r="I13" s="72">
        <f t="shared" si="5"/>
        <v>15.492059470698667</v>
      </c>
      <c r="J13" s="72">
        <f t="shared" si="5"/>
        <v>15.713029989659091</v>
      </c>
      <c r="K13" s="72">
        <f t="shared" si="5"/>
        <v>15.894761302691638</v>
      </c>
      <c r="L13" s="72">
        <f t="shared" si="5"/>
        <v>16.044221376786172</v>
      </c>
      <c r="M13" s="60"/>
    </row>
    <row r="14" spans="1:13" s="5" customFormat="1" ht="10.5">
      <c r="A14" s="60"/>
      <c r="B14" s="71" t="s">
        <v>3</v>
      </c>
      <c r="C14" s="72">
        <f aca="true" t="shared" si="6" ref="C14:L14">200*SQRT(C12/3.14159/C8)</f>
        <v>28.415665972944517</v>
      </c>
      <c r="D14" s="72">
        <f t="shared" si="6"/>
        <v>29.186701721786225</v>
      </c>
      <c r="E14" s="72">
        <f t="shared" si="6"/>
        <v>29.78514657688069</v>
      </c>
      <c r="F14" s="72">
        <f t="shared" si="6"/>
        <v>30.25519267288903</v>
      </c>
      <c r="G14" s="72">
        <f t="shared" si="6"/>
        <v>30.627808300155753</v>
      </c>
      <c r="H14" s="72">
        <f t="shared" si="6"/>
        <v>30.925329082968982</v>
      </c>
      <c r="I14" s="72">
        <f t="shared" si="6"/>
        <v>31.16424782502444</v>
      </c>
      <c r="J14" s="72">
        <f t="shared" si="6"/>
        <v>31.356979617147303</v>
      </c>
      <c r="K14" s="72">
        <f t="shared" si="6"/>
        <v>31.513018606759918</v>
      </c>
      <c r="L14" s="72">
        <f t="shared" si="6"/>
        <v>31.63971980200796</v>
      </c>
      <c r="M14" s="60"/>
    </row>
    <row r="15" spans="1:13" s="5" customFormat="1" ht="10.5">
      <c r="A15" s="60"/>
      <c r="B15" s="71" t="s">
        <v>4</v>
      </c>
      <c r="C15" s="72">
        <f aca="true" t="shared" si="7" ref="C15:L15">10^(($I$31)+($I$33)*LOG(C7)/LOG(10))</f>
        <v>1779.5599564575787</v>
      </c>
      <c r="D15" s="72">
        <f t="shared" si="7"/>
        <v>1632.8732428230308</v>
      </c>
      <c r="E15" s="72">
        <f t="shared" si="7"/>
        <v>1526.7193855140438</v>
      </c>
      <c r="F15" s="72">
        <f t="shared" si="7"/>
        <v>1447.7571426361471</v>
      </c>
      <c r="G15" s="72">
        <f t="shared" si="7"/>
        <v>1387.786792679666</v>
      </c>
      <c r="H15" s="72">
        <f t="shared" si="7"/>
        <v>1341.5050822880755</v>
      </c>
      <c r="I15" s="72">
        <f t="shared" si="7"/>
        <v>1305.3382690329227</v>
      </c>
      <c r="J15" s="72">
        <f t="shared" si="7"/>
        <v>1276.7958218366527</v>
      </c>
      <c r="K15" s="72">
        <f t="shared" si="7"/>
        <v>1254.0932629043546</v>
      </c>
      <c r="L15" s="72">
        <f t="shared" si="7"/>
        <v>1235.9221700177095</v>
      </c>
      <c r="M15" s="60"/>
    </row>
    <row r="16" spans="1:13" s="5" customFormat="1" ht="10.5">
      <c r="A16" s="60"/>
      <c r="B16" s="73" t="s">
        <v>5</v>
      </c>
      <c r="C16" s="74">
        <f aca="true" t="shared" si="8" ref="C16:L16">(($C$31)*(C7)^($C$32)+($C$33)*(C7)^($C$34)/(C15))^(-1)</f>
        <v>951.8294352899009</v>
      </c>
      <c r="D16" s="74">
        <f t="shared" si="8"/>
        <v>1030.0794165924885</v>
      </c>
      <c r="E16" s="74">
        <f t="shared" si="8"/>
        <v>1095.675127521108</v>
      </c>
      <c r="F16" s="74">
        <f t="shared" si="8"/>
        <v>1150.438305136564</v>
      </c>
      <c r="G16" s="74">
        <f t="shared" si="8"/>
        <v>1196.0162287340697</v>
      </c>
      <c r="H16" s="74">
        <f t="shared" si="8"/>
        <v>1233.8589140040606</v>
      </c>
      <c r="I16" s="74">
        <f t="shared" si="8"/>
        <v>1265.220523996205</v>
      </c>
      <c r="J16" s="74">
        <f t="shared" si="8"/>
        <v>1291.1727673866792</v>
      </c>
      <c r="K16" s="74">
        <f t="shared" si="8"/>
        <v>1312.6235221980448</v>
      </c>
      <c r="L16" s="74">
        <f t="shared" si="8"/>
        <v>1330.336963362086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77"/>
      <c r="C18" s="77"/>
      <c r="D18" s="76"/>
      <c r="E18" s="76"/>
      <c r="F18" s="76"/>
      <c r="G18" s="76"/>
      <c r="H18" s="76"/>
      <c r="I18" s="78" t="s">
        <v>57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27.704457467263143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28.97776067739173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30.02495496083669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30.886191984788788</v>
      </c>
      <c r="L23" s="84"/>
      <c r="M23" s="61"/>
    </row>
    <row r="24" spans="1:13" ht="12">
      <c r="A24" s="62"/>
      <c r="B24" s="61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31.59449341762874</v>
      </c>
      <c r="L24" s="62"/>
      <c r="M24" s="61"/>
    </row>
    <row r="25" spans="1:13" ht="12">
      <c r="A25" s="62"/>
      <c r="B25" s="61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32.17701705027628</v>
      </c>
      <c r="L25" s="62"/>
      <c r="M25" s="61"/>
    </row>
    <row r="26" spans="1:13" ht="12">
      <c r="A26" s="62"/>
      <c r="B26" s="61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32.65609808394341</v>
      </c>
      <c r="L26" s="62"/>
      <c r="M26" s="61"/>
    </row>
    <row r="27" spans="1:13" ht="12">
      <c r="A27" s="62"/>
      <c r="B27" s="61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33.05010550949013</v>
      </c>
      <c r="L27" s="62"/>
      <c r="M27" s="61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33.37414641379738</v>
      </c>
      <c r="L28" s="62"/>
      <c r="M28" s="61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60"/>
      <c r="L30" s="60"/>
      <c r="M30" s="60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60"/>
      <c r="L31" s="60"/>
      <c r="M31" s="60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60"/>
      <c r="L32" s="60"/>
      <c r="M32" s="60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60"/>
      <c r="L33" s="60"/>
      <c r="M33" s="60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60"/>
      <c r="L34" s="60"/>
      <c r="M34" s="60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60"/>
      <c r="L35" s="60"/>
      <c r="M35" s="60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60"/>
      <c r="L36" s="60"/>
      <c r="M36" s="60"/>
    </row>
    <row r="37" spans="1:13" s="4" customFormat="1" ht="10.5">
      <c r="A37" s="65"/>
      <c r="B37" s="73" t="str">
        <f>+D4</f>
        <v>Ⅰ</v>
      </c>
      <c r="C37" s="65">
        <v>34.8749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5"/>
      <c r="L37" s="65"/>
      <c r="M37" s="60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7"/>
      <c r="B1" s="47"/>
      <c r="C1" s="47"/>
      <c r="D1" s="47"/>
      <c r="E1" s="47"/>
      <c r="F1" s="47"/>
      <c r="G1" s="47"/>
      <c r="H1" s="51"/>
      <c r="I1" s="51"/>
      <c r="J1" s="47"/>
      <c r="K1" s="47"/>
      <c r="L1" s="47"/>
      <c r="M1" s="47"/>
    </row>
    <row r="2" spans="1:13" ht="11.25" customHeight="1">
      <c r="A2" s="48"/>
      <c r="B2" s="44" t="s">
        <v>46</v>
      </c>
      <c r="C2" s="27"/>
      <c r="D2" s="109" t="s">
        <v>35</v>
      </c>
      <c r="E2" s="109"/>
      <c r="F2" s="109"/>
      <c r="G2" s="109"/>
      <c r="H2" s="27"/>
      <c r="I2" s="100" t="s">
        <v>39</v>
      </c>
      <c r="J2" s="101"/>
      <c r="K2" s="101"/>
      <c r="L2" s="102"/>
      <c r="M2" s="47"/>
    </row>
    <row r="3" spans="1:13" ht="11.2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41</v>
      </c>
      <c r="E4" s="23">
        <v>40</v>
      </c>
      <c r="F4" s="59">
        <f>($C$37)*(1-EXP($D$37-$E$37*(E4-5)))</f>
        <v>23.359693907298123</v>
      </c>
      <c r="G4" s="23">
        <v>1000</v>
      </c>
      <c r="H4" s="27"/>
      <c r="I4" s="106"/>
      <c r="J4" s="107"/>
      <c r="K4" s="107"/>
      <c r="L4" s="108"/>
      <c r="M4" s="47"/>
    </row>
    <row r="5" spans="1:13" ht="20.2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52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53"/>
      <c r="B7" s="33" t="s">
        <v>30</v>
      </c>
      <c r="C7" s="34">
        <f>F4*1</f>
        <v>23.359693907298123</v>
      </c>
      <c r="D7" s="7">
        <f>K20*1</f>
        <v>24.742395624557243</v>
      </c>
      <c r="E7" s="7">
        <f>K21*1</f>
        <v>25.879561794017427</v>
      </c>
      <c r="F7" s="7">
        <f>K22*1</f>
        <v>26.81479379729295</v>
      </c>
      <c r="G7" s="7">
        <f>K23*1</f>
        <v>27.583950428435024</v>
      </c>
      <c r="H7" s="7">
        <f>K24*1</f>
        <v>28.216522796743458</v>
      </c>
      <c r="I7" s="7">
        <f>K25*1</f>
        <v>28.736765078933992</v>
      </c>
      <c r="J7" s="7">
        <f>K26*1</f>
        <v>29.16462447611659</v>
      </c>
      <c r="K7" s="7">
        <f>K27*1</f>
        <v>29.516506032122862</v>
      </c>
      <c r="L7" s="7">
        <f>K28*1</f>
        <v>29.805901637952104</v>
      </c>
      <c r="M7" s="47"/>
    </row>
    <row r="8" spans="1:13" ht="12">
      <c r="A8" s="53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53"/>
      <c r="B9" s="35" t="s">
        <v>32</v>
      </c>
      <c r="C9" s="37">
        <f aca="true" t="shared" si="1" ref="C9:L9">($G$31)+($G$32)*(C14)+($G$33)*SQRT(C8)*(C7)/100</f>
        <v>26.064705651669897</v>
      </c>
      <c r="D9" s="22">
        <f t="shared" si="1"/>
        <v>26.795262058064868</v>
      </c>
      <c r="E9" s="22">
        <f t="shared" si="1"/>
        <v>27.361623982538315</v>
      </c>
      <c r="F9" s="22">
        <f t="shared" si="1"/>
        <v>27.805924075043563</v>
      </c>
      <c r="G9" s="22">
        <f t="shared" si="1"/>
        <v>28.157716373896122</v>
      </c>
      <c r="H9" s="22">
        <f t="shared" si="1"/>
        <v>28.438309743543343</v>
      </c>
      <c r="I9" s="22">
        <f t="shared" si="1"/>
        <v>28.663421870249802</v>
      </c>
      <c r="J9" s="22">
        <f t="shared" si="1"/>
        <v>28.844866882006244</v>
      </c>
      <c r="K9" s="22">
        <f t="shared" si="1"/>
        <v>28.991664520674505</v>
      </c>
      <c r="L9" s="22">
        <f t="shared" si="1"/>
        <v>29.11079071266348</v>
      </c>
      <c r="M9" s="47"/>
    </row>
    <row r="10" spans="1:13" ht="12">
      <c r="A10" s="53"/>
      <c r="B10" s="35" t="s">
        <v>28</v>
      </c>
      <c r="C10" s="46">
        <f aca="true" t="shared" si="2" ref="C10:L10">IF(C11/C16&gt;=0.99,"1以上",C11/C16)</f>
        <v>0.7959728296811841</v>
      </c>
      <c r="D10" s="45">
        <f t="shared" si="2"/>
        <v>0.8222881007037197</v>
      </c>
      <c r="E10" s="45">
        <f t="shared" si="2"/>
        <v>0.842443689340436</v>
      </c>
      <c r="F10" s="45">
        <f t="shared" si="2"/>
        <v>0.8580891218253001</v>
      </c>
      <c r="G10" s="45">
        <f t="shared" si="2"/>
        <v>0.8703653626147655</v>
      </c>
      <c r="H10" s="45">
        <f t="shared" si="2"/>
        <v>0.8800822932477763</v>
      </c>
      <c r="I10" s="45">
        <f t="shared" si="2"/>
        <v>0.8878279304258856</v>
      </c>
      <c r="J10" s="45">
        <f t="shared" si="2"/>
        <v>0.8940376305506097</v>
      </c>
      <c r="K10" s="45">
        <f t="shared" si="2"/>
        <v>0.8990391739965122</v>
      </c>
      <c r="L10" s="45">
        <f t="shared" si="2"/>
        <v>0.903082903569027</v>
      </c>
      <c r="M10" s="47"/>
    </row>
    <row r="11" spans="1:13" ht="12">
      <c r="A11" s="54"/>
      <c r="B11" s="38" t="s">
        <v>34</v>
      </c>
      <c r="C11" s="39">
        <f aca="true" t="shared" si="3" ref="C11:L11">($C$31*(C7)^($C$32)+($C$33)*(C7)^($C$34)/(C8))^(-1)</f>
        <v>648.6195584101431</v>
      </c>
      <c r="D11" s="9">
        <f t="shared" si="3"/>
        <v>725.1492134030455</v>
      </c>
      <c r="E11" s="9">
        <f t="shared" si="3"/>
        <v>790.2333423355328</v>
      </c>
      <c r="F11" s="9">
        <f t="shared" si="3"/>
        <v>845.1394909121166</v>
      </c>
      <c r="G11" s="9">
        <f t="shared" si="3"/>
        <v>891.1921194621577</v>
      </c>
      <c r="H11" s="9">
        <f t="shared" si="3"/>
        <v>929.6542345776967</v>
      </c>
      <c r="I11" s="9">
        <f t="shared" si="3"/>
        <v>961.6736075619534</v>
      </c>
      <c r="J11" s="9">
        <f t="shared" si="3"/>
        <v>988.2636510038027</v>
      </c>
      <c r="K11" s="9">
        <f t="shared" si="3"/>
        <v>1010.3025841104333</v>
      </c>
      <c r="L11" s="9">
        <f t="shared" si="3"/>
        <v>1028.5417955922467</v>
      </c>
      <c r="M11" s="47"/>
    </row>
    <row r="12" spans="1:13" s="5" customFormat="1" ht="10.5">
      <c r="A12" s="60"/>
      <c r="B12" s="71" t="s">
        <v>2</v>
      </c>
      <c r="C12" s="96">
        <f aca="true" t="shared" si="4" ref="C12:L12">C11/C13</f>
        <v>56.77109603085005</v>
      </c>
      <c r="D12" s="96">
        <f t="shared" si="4"/>
        <v>60.113867188199656</v>
      </c>
      <c r="E12" s="96">
        <f t="shared" si="4"/>
        <v>62.77955230382866</v>
      </c>
      <c r="F12" s="96">
        <f t="shared" si="4"/>
        <v>64.91686646312799</v>
      </c>
      <c r="G12" s="96">
        <f t="shared" si="4"/>
        <v>66.63835477149392</v>
      </c>
      <c r="H12" s="96">
        <f t="shared" si="4"/>
        <v>68.03014493486067</v>
      </c>
      <c r="I12" s="96">
        <f t="shared" si="4"/>
        <v>69.15886370060211</v>
      </c>
      <c r="J12" s="96">
        <f t="shared" si="4"/>
        <v>70.0765562958816</v>
      </c>
      <c r="K12" s="96">
        <f t="shared" si="4"/>
        <v>70.82422351739716</v>
      </c>
      <c r="L12" s="96">
        <f t="shared" si="4"/>
        <v>71.4343999329259</v>
      </c>
      <c r="M12" s="60"/>
    </row>
    <row r="13" spans="1:13" s="5" customFormat="1" ht="10.5">
      <c r="A13" s="60"/>
      <c r="B13" s="71" t="s">
        <v>1</v>
      </c>
      <c r="C13" s="96">
        <f aca="true" t="shared" si="5" ref="C13:L13">($E$31)+($E$32)*(C7)+($E$33)*SQRT(C8)*(C7)/100</f>
        <v>11.425172380989014</v>
      </c>
      <c r="D13" s="96">
        <f t="shared" si="5"/>
        <v>12.06292736304598</v>
      </c>
      <c r="E13" s="96">
        <f t="shared" si="5"/>
        <v>12.587431947763983</v>
      </c>
      <c r="F13" s="96">
        <f t="shared" si="5"/>
        <v>13.018796762042507</v>
      </c>
      <c r="G13" s="96">
        <f t="shared" si="5"/>
        <v>13.37356125489739</v>
      </c>
      <c r="H13" s="96">
        <f t="shared" si="5"/>
        <v>13.66532785528896</v>
      </c>
      <c r="I13" s="96">
        <f t="shared" si="5"/>
        <v>13.905283518323348</v>
      </c>
      <c r="J13" s="96">
        <f t="shared" si="5"/>
        <v>14.102628657023246</v>
      </c>
      <c r="K13" s="96">
        <f t="shared" si="5"/>
        <v>14.264929905828957</v>
      </c>
      <c r="L13" s="96">
        <f t="shared" si="5"/>
        <v>14.398410241536391</v>
      </c>
      <c r="M13" s="60"/>
    </row>
    <row r="14" spans="1:13" s="5" customFormat="1" ht="10.5">
      <c r="A14" s="60"/>
      <c r="B14" s="71" t="s">
        <v>3</v>
      </c>
      <c r="C14" s="96">
        <f aca="true" t="shared" si="6" ref="C14:L14">200*SQRT(C12/3.14159/C8)</f>
        <v>26.885547329280495</v>
      </c>
      <c r="D14" s="96">
        <f t="shared" si="6"/>
        <v>27.665758175234167</v>
      </c>
      <c r="E14" s="96">
        <f t="shared" si="6"/>
        <v>28.27250892844903</v>
      </c>
      <c r="F14" s="96">
        <f t="shared" si="6"/>
        <v>28.749746314821966</v>
      </c>
      <c r="G14" s="96">
        <f t="shared" si="6"/>
        <v>29.12845003738872</v>
      </c>
      <c r="H14" s="96">
        <f t="shared" si="6"/>
        <v>29.431062489970046</v>
      </c>
      <c r="I14" s="96">
        <f t="shared" si="6"/>
        <v>29.674210100720643</v>
      </c>
      <c r="J14" s="96">
        <f t="shared" si="6"/>
        <v>29.870439902909634</v>
      </c>
      <c r="K14" s="96">
        <f t="shared" si="6"/>
        <v>30.029365340638805</v>
      </c>
      <c r="L14" s="96">
        <f t="shared" si="6"/>
        <v>30.158444866055746</v>
      </c>
      <c r="M14" s="60"/>
    </row>
    <row r="15" spans="1:13" s="5" customFormat="1" ht="10.5">
      <c r="A15" s="60"/>
      <c r="B15" s="71" t="s">
        <v>4</v>
      </c>
      <c r="C15" s="96">
        <f aca="true" t="shared" si="7" ref="C15:L15">10^(($I$31)+($I$33)*LOG(C7)/LOG(10))</f>
        <v>2107.5331455665782</v>
      </c>
      <c r="D15" s="96">
        <f t="shared" si="7"/>
        <v>1933.8120467762724</v>
      </c>
      <c r="E15" s="96">
        <f t="shared" si="7"/>
        <v>1808.094016317899</v>
      </c>
      <c r="F15" s="96">
        <f t="shared" si="7"/>
        <v>1714.5790192482218</v>
      </c>
      <c r="G15" s="96">
        <f t="shared" si="7"/>
        <v>1643.5561240510813</v>
      </c>
      <c r="H15" s="96">
        <f t="shared" si="7"/>
        <v>1588.7446869147036</v>
      </c>
      <c r="I15" s="96">
        <f t="shared" si="7"/>
        <v>1545.9123241004283</v>
      </c>
      <c r="J15" s="96">
        <f t="shared" si="7"/>
        <v>1512.1094992484527</v>
      </c>
      <c r="K15" s="96">
        <f t="shared" si="7"/>
        <v>1485.2228550163368</v>
      </c>
      <c r="L15" s="96">
        <f t="shared" si="7"/>
        <v>1463.7028267583332</v>
      </c>
      <c r="M15" s="60"/>
    </row>
    <row r="16" spans="1:13" s="5" customFormat="1" ht="10.5">
      <c r="A16" s="60"/>
      <c r="B16" s="73" t="s">
        <v>5</v>
      </c>
      <c r="C16" s="97">
        <f aca="true" t="shared" si="8" ref="C16:L16">(($C$31)*(C7)^($C$32)+($C$33)*(C7)^($C$34)/(C15))^(-1)</f>
        <v>814.8765061113188</v>
      </c>
      <c r="D16" s="97">
        <f t="shared" si="8"/>
        <v>881.867575102276</v>
      </c>
      <c r="E16" s="97">
        <f t="shared" si="8"/>
        <v>938.0251194643294</v>
      </c>
      <c r="F16" s="97">
        <f t="shared" si="8"/>
        <v>984.9087576292338</v>
      </c>
      <c r="G16" s="97">
        <f t="shared" si="8"/>
        <v>1023.9287519264601</v>
      </c>
      <c r="H16" s="97">
        <f t="shared" si="8"/>
        <v>1056.326484137051</v>
      </c>
      <c r="I16" s="97">
        <f t="shared" si="8"/>
        <v>1083.1756634426274</v>
      </c>
      <c r="J16" s="97">
        <f t="shared" si="8"/>
        <v>1105.393796897746</v>
      </c>
      <c r="K16" s="97">
        <f t="shared" si="8"/>
        <v>1123.7581334963638</v>
      </c>
      <c r="L16" s="97">
        <f t="shared" si="8"/>
        <v>1138.9228957024877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24.742395624557243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25.879561794017427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26.81479379729295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27.583950428435024</v>
      </c>
      <c r="L23" s="84"/>
      <c r="M23" s="61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28.216522796743458</v>
      </c>
      <c r="L24" s="62"/>
      <c r="M24" s="61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28.736765078933992</v>
      </c>
      <c r="L25" s="62"/>
      <c r="M25" s="61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29.16462447611659</v>
      </c>
      <c r="L26" s="62"/>
      <c r="M26" s="61"/>
    </row>
    <row r="27" spans="1:13" ht="12">
      <c r="A27" s="62"/>
      <c r="B27" s="110"/>
      <c r="C27" s="110"/>
      <c r="D27" s="110"/>
      <c r="E27" s="110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29.516506032122862</v>
      </c>
      <c r="L27" s="62"/>
      <c r="M27" s="61"/>
    </row>
    <row r="28" spans="1:13" ht="12">
      <c r="A28" s="62"/>
      <c r="B28" s="110"/>
      <c r="C28" s="110"/>
      <c r="D28" s="110"/>
      <c r="E28" s="110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29.805901637952104</v>
      </c>
      <c r="L28" s="62"/>
      <c r="M28" s="61"/>
    </row>
    <row r="29" spans="1:13" ht="12">
      <c r="A29" s="63"/>
      <c r="B29" s="111"/>
      <c r="C29" s="111"/>
      <c r="D29" s="111"/>
      <c r="E29" s="111"/>
      <c r="F29" s="63"/>
      <c r="G29" s="63"/>
      <c r="H29" s="98"/>
      <c r="I29" s="63"/>
      <c r="J29" s="63"/>
      <c r="K29" s="63"/>
      <c r="L29" s="63"/>
      <c r="M29" s="61"/>
    </row>
    <row r="30" spans="1:13" s="4" customFormat="1" ht="10.5">
      <c r="A30" s="64"/>
      <c r="B30" s="77" t="s">
        <v>6</v>
      </c>
      <c r="C30" s="64"/>
      <c r="D30" s="77" t="s">
        <v>7</v>
      </c>
      <c r="E30" s="64"/>
      <c r="F30" s="95" t="s">
        <v>8</v>
      </c>
      <c r="G30" s="64"/>
      <c r="H30" s="77" t="s">
        <v>9</v>
      </c>
      <c r="I30" s="64"/>
      <c r="J30" s="64"/>
      <c r="K30" s="60"/>
      <c r="L30" s="55"/>
      <c r="M30" s="60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60"/>
      <c r="L31" s="55"/>
      <c r="M31" s="60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60"/>
      <c r="L32" s="55"/>
      <c r="M32" s="60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60"/>
      <c r="L33" s="55"/>
      <c r="M33" s="60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60"/>
      <c r="L34" s="55"/>
      <c r="M34" s="60"/>
    </row>
    <row r="35" spans="1:13" s="4" customFormat="1" ht="10.5" customHeight="1">
      <c r="A35" s="64"/>
      <c r="B35" s="77" t="s">
        <v>53</v>
      </c>
      <c r="C35" s="64"/>
      <c r="D35" s="64"/>
      <c r="E35" s="64"/>
      <c r="F35" s="90"/>
      <c r="G35" s="64"/>
      <c r="H35" s="91"/>
      <c r="I35" s="60"/>
      <c r="J35" s="60"/>
      <c r="K35" s="60"/>
      <c r="L35" s="55"/>
      <c r="M35" s="60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64"/>
      <c r="J36" s="64"/>
      <c r="K36" s="64"/>
      <c r="L36" s="68"/>
      <c r="M36" s="64"/>
    </row>
    <row r="37" spans="1:13" s="4" customFormat="1" ht="10.5">
      <c r="A37" s="65"/>
      <c r="B37" s="73" t="str">
        <f>+D4</f>
        <v>Ⅱ</v>
      </c>
      <c r="C37" s="65">
        <v>31.1462</v>
      </c>
      <c r="D37" s="65">
        <v>-0.0178</v>
      </c>
      <c r="E37" s="65">
        <v>0.0391</v>
      </c>
      <c r="F37" s="65"/>
      <c r="G37" s="65"/>
      <c r="H37" s="93"/>
      <c r="I37" s="66"/>
      <c r="J37" s="66"/>
      <c r="K37" s="66"/>
      <c r="L37" s="70"/>
      <c r="M37" s="66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7"/>
      <c r="B2" s="44" t="s">
        <v>46</v>
      </c>
      <c r="C2" s="27"/>
      <c r="D2" s="99" t="s">
        <v>35</v>
      </c>
      <c r="E2" s="99"/>
      <c r="F2" s="99"/>
      <c r="G2" s="99"/>
      <c r="H2" s="40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48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49</v>
      </c>
      <c r="E4" s="23">
        <v>40</v>
      </c>
      <c r="F4" s="59">
        <f>($C$37)*(1-EXP($D$37-$E$37*(E4-5)))</f>
        <v>20.563088650748906</v>
      </c>
      <c r="G4" s="23">
        <v>1000</v>
      </c>
      <c r="H4" s="27"/>
      <c r="I4" s="106"/>
      <c r="J4" s="107"/>
      <c r="K4" s="107"/>
      <c r="L4" s="108"/>
      <c r="M4" s="47"/>
    </row>
    <row r="5" spans="1:13" ht="19.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32">
        <f>J20*1</f>
        <v>45</v>
      </c>
      <c r="E6" s="32">
        <f>J21*1</f>
        <v>50</v>
      </c>
      <c r="F6" s="32">
        <f>J22*1</f>
        <v>55</v>
      </c>
      <c r="G6" s="32">
        <f>J23*1</f>
        <v>60</v>
      </c>
      <c r="H6" s="32">
        <f>J24*1</f>
        <v>65</v>
      </c>
      <c r="I6" s="32">
        <f>J25*1</f>
        <v>70</v>
      </c>
      <c r="J6" s="32">
        <f>J26*1</f>
        <v>75</v>
      </c>
      <c r="K6" s="32">
        <f>J27*1</f>
        <v>80</v>
      </c>
      <c r="L6" s="32">
        <f>J28*1</f>
        <v>85</v>
      </c>
      <c r="M6" s="47"/>
    </row>
    <row r="7" spans="1:13" ht="12">
      <c r="A7" s="47"/>
      <c r="B7" s="33" t="s">
        <v>50</v>
      </c>
      <c r="C7" s="34">
        <f>F4*1</f>
        <v>20.563088650748906</v>
      </c>
      <c r="D7" s="34">
        <f>K20*1</f>
        <v>21.780254342318994</v>
      </c>
      <c r="E7" s="34">
        <f>K21*1</f>
        <v>22.781279820051672</v>
      </c>
      <c r="F7" s="34">
        <f>K22*1</f>
        <v>23.604546540441522</v>
      </c>
      <c r="G7" s="34">
        <f>K23*1</f>
        <v>24.281620309269652</v>
      </c>
      <c r="H7" s="34">
        <f>K24*1</f>
        <v>24.83846158206889</v>
      </c>
      <c r="I7" s="34">
        <f>K25*1</f>
        <v>25.296420843478973</v>
      </c>
      <c r="J7" s="34">
        <f>K26*1</f>
        <v>25.67305723046404</v>
      </c>
      <c r="K7" s="34">
        <f>K27*1</f>
        <v>25.98281178715623</v>
      </c>
      <c r="L7" s="34">
        <f>K28*1</f>
        <v>26.237561165355263</v>
      </c>
      <c r="M7" s="47"/>
    </row>
    <row r="8" spans="1:13" ht="12">
      <c r="A8" s="47"/>
      <c r="B8" s="35" t="s">
        <v>29</v>
      </c>
      <c r="C8" s="36">
        <f>G4*1</f>
        <v>1000</v>
      </c>
      <c r="D8" s="36">
        <f aca="true" t="shared" si="0" ref="D8:L8">C8*1</f>
        <v>1000</v>
      </c>
      <c r="E8" s="36">
        <f t="shared" si="0"/>
        <v>1000</v>
      </c>
      <c r="F8" s="36">
        <f t="shared" si="0"/>
        <v>1000</v>
      </c>
      <c r="G8" s="36">
        <f t="shared" si="0"/>
        <v>1000</v>
      </c>
      <c r="H8" s="36">
        <f t="shared" si="0"/>
        <v>1000</v>
      </c>
      <c r="I8" s="36">
        <f t="shared" si="0"/>
        <v>1000</v>
      </c>
      <c r="J8" s="36">
        <f t="shared" si="0"/>
        <v>1000</v>
      </c>
      <c r="K8" s="36">
        <f t="shared" si="0"/>
        <v>1000</v>
      </c>
      <c r="L8" s="36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24.42710896995235</v>
      </c>
      <c r="D9" s="37">
        <f t="shared" si="1"/>
        <v>25.16810222484518</v>
      </c>
      <c r="E9" s="37">
        <f t="shared" si="1"/>
        <v>25.744410698660857</v>
      </c>
      <c r="F9" s="37">
        <f t="shared" si="1"/>
        <v>26.197610389002016</v>
      </c>
      <c r="G9" s="37">
        <f t="shared" si="1"/>
        <v>26.557113765881965</v>
      </c>
      <c r="H9" s="37">
        <f t="shared" si="1"/>
        <v>26.844268326796403</v>
      </c>
      <c r="I9" s="37">
        <f t="shared" si="1"/>
        <v>27.074902415422244</v>
      </c>
      <c r="J9" s="37">
        <f t="shared" si="1"/>
        <v>27.260962605837296</v>
      </c>
      <c r="K9" s="37">
        <f t="shared" si="1"/>
        <v>27.411599958563183</v>
      </c>
      <c r="L9" s="37">
        <f t="shared" si="1"/>
        <v>27.533910807558485</v>
      </c>
      <c r="M9" s="47"/>
    </row>
    <row r="10" spans="1:13" ht="12">
      <c r="A10" s="47"/>
      <c r="B10" s="35" t="s">
        <v>51</v>
      </c>
      <c r="C10" s="46">
        <f aca="true" t="shared" si="2" ref="C10:L10">IF(C11/C16&gt;=0.99,"1以上",C11/C16)</f>
        <v>0.7359261767162366</v>
      </c>
      <c r="D10" s="46">
        <f t="shared" si="2"/>
        <v>0.7632557284355277</v>
      </c>
      <c r="E10" s="46">
        <f t="shared" si="2"/>
        <v>0.78433446405252</v>
      </c>
      <c r="F10" s="46">
        <f t="shared" si="2"/>
        <v>0.8007847702117441</v>
      </c>
      <c r="G10" s="46">
        <f t="shared" si="2"/>
        <v>0.8137469841773466</v>
      </c>
      <c r="H10" s="46">
        <f t="shared" si="2"/>
        <v>0.824041004497846</v>
      </c>
      <c r="I10" s="46">
        <f t="shared" si="2"/>
        <v>0.8322683522234539</v>
      </c>
      <c r="J10" s="46">
        <f t="shared" si="2"/>
        <v>0.8388781914599975</v>
      </c>
      <c r="K10" s="46">
        <f t="shared" si="2"/>
        <v>0.8442110758321939</v>
      </c>
      <c r="L10" s="46">
        <f t="shared" si="2"/>
        <v>0.8485286120680633</v>
      </c>
      <c r="M10" s="47"/>
    </row>
    <row r="11" spans="1:13" ht="12">
      <c r="A11" s="47"/>
      <c r="B11" s="38" t="s">
        <v>52</v>
      </c>
      <c r="C11" s="39">
        <f aca="true" t="shared" si="3" ref="C11:L11">($C$31*(C7)^($C$32)+($C$33)*(C7)^($C$34)/(C8))^(-1)</f>
        <v>503.3190695251852</v>
      </c>
      <c r="D11" s="39">
        <f t="shared" si="3"/>
        <v>564.9249871591339</v>
      </c>
      <c r="E11" s="39">
        <f t="shared" si="3"/>
        <v>617.494515300254</v>
      </c>
      <c r="F11" s="39">
        <f t="shared" si="3"/>
        <v>661.9560280491216</v>
      </c>
      <c r="G11" s="39">
        <f t="shared" si="3"/>
        <v>699.3208351960578</v>
      </c>
      <c r="H11" s="39">
        <f t="shared" si="3"/>
        <v>730.5741959016973</v>
      </c>
      <c r="I11" s="39">
        <f t="shared" si="3"/>
        <v>756.6231267269004</v>
      </c>
      <c r="J11" s="39">
        <f t="shared" si="3"/>
        <v>778.2753305490376</v>
      </c>
      <c r="K11" s="39">
        <f t="shared" si="3"/>
        <v>796.2349399299853</v>
      </c>
      <c r="L11" s="39">
        <f t="shared" si="3"/>
        <v>811.107005036438</v>
      </c>
      <c r="M11" s="47"/>
    </row>
    <row r="12" spans="1:13" s="5" customFormat="1" ht="10.5">
      <c r="A12" s="60"/>
      <c r="B12" s="71" t="s">
        <v>2</v>
      </c>
      <c r="C12" s="96">
        <f aca="true" t="shared" si="4" ref="C12:L12">C11/C13</f>
        <v>49.6601494346592</v>
      </c>
      <c r="D12" s="96">
        <f t="shared" si="4"/>
        <v>52.81314244423366</v>
      </c>
      <c r="E12" s="96">
        <f t="shared" si="4"/>
        <v>55.33905481123537</v>
      </c>
      <c r="F12" s="96">
        <f t="shared" si="4"/>
        <v>57.37128132151041</v>
      </c>
      <c r="G12" s="96">
        <f t="shared" si="4"/>
        <v>59.01242378248173</v>
      </c>
      <c r="H12" s="96">
        <f t="shared" si="4"/>
        <v>60.341943940619394</v>
      </c>
      <c r="I12" s="96">
        <f t="shared" si="4"/>
        <v>61.42186758658875</v>
      </c>
      <c r="J12" s="96">
        <f t="shared" si="4"/>
        <v>62.30098132849632</v>
      </c>
      <c r="K12" s="96">
        <f t="shared" si="4"/>
        <v>63.017925337627275</v>
      </c>
      <c r="L12" s="96">
        <f t="shared" si="4"/>
        <v>63.6034902117683</v>
      </c>
      <c r="M12" s="60"/>
    </row>
    <row r="13" spans="1:13" s="5" customFormat="1" ht="10.5">
      <c r="A13" s="60"/>
      <c r="B13" s="71" t="s">
        <v>1</v>
      </c>
      <c r="C13" s="96">
        <f aca="true" t="shared" si="5" ref="C13:L13">($E$31)+($E$32)*(C7)+($E$33)*SQRT(C8)*(C7)/100</f>
        <v>10.135270941692028</v>
      </c>
      <c r="D13" s="96">
        <f t="shared" si="5"/>
        <v>10.69667436955959</v>
      </c>
      <c r="E13" s="96">
        <f t="shared" si="5"/>
        <v>11.15838565379482</v>
      </c>
      <c r="F13" s="96">
        <f t="shared" si="5"/>
        <v>11.538107791936874</v>
      </c>
      <c r="G13" s="96">
        <f t="shared" si="5"/>
        <v>11.850400142413</v>
      </c>
      <c r="H13" s="96">
        <f t="shared" si="5"/>
        <v>12.107236661461094</v>
      </c>
      <c r="I13" s="96">
        <f t="shared" si="5"/>
        <v>12.318465010206014</v>
      </c>
      <c r="J13" s="96">
        <f t="shared" si="5"/>
        <v>12.49218413503635</v>
      </c>
      <c r="K13" s="96">
        <f t="shared" si="5"/>
        <v>12.635054798520361</v>
      </c>
      <c r="L13" s="96">
        <f t="shared" si="5"/>
        <v>12.752554967280114</v>
      </c>
      <c r="M13" s="60"/>
    </row>
    <row r="14" spans="1:13" s="5" customFormat="1" ht="10.5">
      <c r="A14" s="60"/>
      <c r="B14" s="71" t="s">
        <v>3</v>
      </c>
      <c r="C14" s="96">
        <f aca="true" t="shared" si="6" ref="C14:L14">200*SQRT(C12/3.14159/C8)</f>
        <v>25.145440832323263</v>
      </c>
      <c r="D14" s="96">
        <f t="shared" si="6"/>
        <v>25.93141689923049</v>
      </c>
      <c r="E14" s="96">
        <f t="shared" si="6"/>
        <v>26.54428986974231</v>
      </c>
      <c r="F14" s="96">
        <f t="shared" si="6"/>
        <v>27.027290987298517</v>
      </c>
      <c r="G14" s="96">
        <f t="shared" si="6"/>
        <v>27.41113187302689</v>
      </c>
      <c r="H14" s="96">
        <f t="shared" si="6"/>
        <v>27.71819152231197</v>
      </c>
      <c r="I14" s="96">
        <f t="shared" si="6"/>
        <v>27.965124133376296</v>
      </c>
      <c r="J14" s="96">
        <f t="shared" si="6"/>
        <v>28.164541555914468</v>
      </c>
      <c r="K14" s="96">
        <f t="shared" si="6"/>
        <v>28.32613322363549</v>
      </c>
      <c r="L14" s="96">
        <f t="shared" si="6"/>
        <v>28.457432653672516</v>
      </c>
      <c r="M14" s="60"/>
    </row>
    <row r="15" spans="1:13" s="5" customFormat="1" ht="10.5">
      <c r="A15" s="60"/>
      <c r="B15" s="71" t="s">
        <v>4</v>
      </c>
      <c r="C15" s="96">
        <f aca="true" t="shared" si="7" ref="C15:L15">10^(($I$31)+($I$33)*LOG(C7)/LOG(10))</f>
        <v>2550.451094084208</v>
      </c>
      <c r="D15" s="96">
        <f t="shared" si="7"/>
        <v>2340.220869517021</v>
      </c>
      <c r="E15" s="96">
        <f t="shared" si="7"/>
        <v>2188.082010394847</v>
      </c>
      <c r="F15" s="96">
        <f t="shared" si="7"/>
        <v>2074.9139555571987</v>
      </c>
      <c r="G15" s="96">
        <f t="shared" si="7"/>
        <v>1988.9649297297176</v>
      </c>
      <c r="H15" s="96">
        <f t="shared" si="7"/>
        <v>1922.6343526249777</v>
      </c>
      <c r="I15" s="96">
        <f t="shared" si="7"/>
        <v>1870.800365182508</v>
      </c>
      <c r="J15" s="96">
        <f t="shared" si="7"/>
        <v>1829.8935581848502</v>
      </c>
      <c r="K15" s="96">
        <f t="shared" si="7"/>
        <v>1797.3564323311937</v>
      </c>
      <c r="L15" s="96">
        <f t="shared" si="7"/>
        <v>1771.3137673649023</v>
      </c>
      <c r="M15" s="60"/>
    </row>
    <row r="16" spans="1:13" s="5" customFormat="1" ht="10.5">
      <c r="A16" s="60"/>
      <c r="B16" s="73" t="s">
        <v>5</v>
      </c>
      <c r="C16" s="97">
        <f aca="true" t="shared" si="8" ref="C16:L16">(($C$31)*(C7)^($C$32)+($C$33)*(C7)^($C$34)/(C15))^(-1)</f>
        <v>683.9260315090795</v>
      </c>
      <c r="D16" s="97">
        <f t="shared" si="8"/>
        <v>740.1516505052385</v>
      </c>
      <c r="E16" s="97">
        <f t="shared" si="8"/>
        <v>787.2846898882486</v>
      </c>
      <c r="F16" s="97">
        <f t="shared" si="8"/>
        <v>826.6341377522537</v>
      </c>
      <c r="G16" s="97">
        <f t="shared" si="8"/>
        <v>859.3836275817756</v>
      </c>
      <c r="H16" s="97">
        <f t="shared" si="8"/>
        <v>886.5750513797484</v>
      </c>
      <c r="I16" s="97">
        <f t="shared" si="8"/>
        <v>909.1095734993854</v>
      </c>
      <c r="J16" s="97">
        <f t="shared" si="8"/>
        <v>927.75725781417</v>
      </c>
      <c r="K16" s="97">
        <f t="shared" si="8"/>
        <v>943.1704495763511</v>
      </c>
      <c r="L16" s="97">
        <f t="shared" si="8"/>
        <v>955.8982378444257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0.856*LN(E4/5)+1.2998</f>
        <v>3.0798019596779396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0.856*LN(J20/5)+1.2998</f>
        <v>3.1806242381998038</v>
      </c>
      <c r="J20" s="82">
        <f>E4+5</f>
        <v>45</v>
      </c>
      <c r="K20" s="83">
        <f>($C$37)*(1-EXP($D$37-$E$37*(J20-5)))</f>
        <v>21.780254342318994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0.856*LN(J21/5)+1.2998</f>
        <v>3.270812839602903</v>
      </c>
      <c r="J21" s="82">
        <f aca="true" t="shared" si="10" ref="J21:J28">J20+5</f>
        <v>50</v>
      </c>
      <c r="K21" s="83">
        <f aca="true" t="shared" si="11" ref="K21:K28">($C$37)*(1-EXP($D$37-$E$37*(J21-5)))</f>
        <v>22.781279820051672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3.3523983535154054</v>
      </c>
      <c r="J22" s="82">
        <f t="shared" si="10"/>
        <v>55</v>
      </c>
      <c r="K22" s="83">
        <f t="shared" si="11"/>
        <v>23.604546540441522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3.4268800922185285</v>
      </c>
      <c r="J23" s="82">
        <f t="shared" si="10"/>
        <v>60</v>
      </c>
      <c r="K23" s="83">
        <f t="shared" si="11"/>
        <v>24.281620309269652</v>
      </c>
      <c r="L23" s="84"/>
      <c r="M23" s="61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3.495396649987075</v>
      </c>
      <c r="J24" s="82">
        <f t="shared" si="10"/>
        <v>65</v>
      </c>
      <c r="K24" s="83">
        <f t="shared" si="11"/>
        <v>24.83846158206889</v>
      </c>
      <c r="L24" s="62"/>
      <c r="M24" s="61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3.5588330741506615</v>
      </c>
      <c r="J25" s="82">
        <f t="shared" si="10"/>
        <v>70</v>
      </c>
      <c r="K25" s="83">
        <f t="shared" si="11"/>
        <v>25.296420843478973</v>
      </c>
      <c r="L25" s="62"/>
      <c r="M25" s="61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3.617890972143492</v>
      </c>
      <c r="J26" s="82">
        <f t="shared" si="10"/>
        <v>75</v>
      </c>
      <c r="K26" s="83">
        <f t="shared" si="11"/>
        <v>25.67305723046404</v>
      </c>
      <c r="L26" s="62"/>
      <c r="M26" s="61"/>
    </row>
    <row r="27" spans="1:13" ht="12">
      <c r="A27" s="62"/>
      <c r="B27" s="77"/>
      <c r="C27" s="77"/>
      <c r="D27" s="62"/>
      <c r="E27" s="62"/>
      <c r="F27" s="62"/>
      <c r="G27" s="62"/>
      <c r="H27" s="76"/>
      <c r="I27" s="81">
        <f t="shared" si="9"/>
        <v>3.6731359462372524</v>
      </c>
      <c r="J27" s="82">
        <f t="shared" si="10"/>
        <v>80</v>
      </c>
      <c r="K27" s="83">
        <f t="shared" si="11"/>
        <v>25.98281178715623</v>
      </c>
      <c r="L27" s="62"/>
      <c r="M27" s="61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3.7250306225121212</v>
      </c>
      <c r="J28" s="82">
        <f t="shared" si="10"/>
        <v>85</v>
      </c>
      <c r="K28" s="83">
        <f t="shared" si="11"/>
        <v>26.237561165355263</v>
      </c>
      <c r="L28" s="62"/>
      <c r="M28" s="61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5"/>
      <c r="L30" s="55"/>
      <c r="M30" s="55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5"/>
      <c r="L31" s="55"/>
      <c r="M31" s="55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5"/>
      <c r="L32" s="55"/>
      <c r="M32" s="55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5"/>
      <c r="L33" s="55"/>
      <c r="M33" s="55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5"/>
      <c r="L34" s="55"/>
      <c r="M34" s="55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5"/>
      <c r="L35" s="55"/>
      <c r="M35" s="55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5"/>
      <c r="L36" s="55"/>
      <c r="M36" s="55"/>
    </row>
    <row r="37" spans="1:13" s="4" customFormat="1" ht="10.5">
      <c r="A37" s="65"/>
      <c r="B37" s="73" t="str">
        <f>+D4</f>
        <v>Ⅲ</v>
      </c>
      <c r="C37" s="65">
        <v>27.4174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9"/>
      <c r="L37" s="69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7"/>
      <c r="B1" s="47"/>
      <c r="C1" s="47"/>
      <c r="D1" s="112"/>
      <c r="E1" s="112"/>
      <c r="F1" s="112"/>
      <c r="G1" s="112"/>
      <c r="H1" s="112"/>
      <c r="I1" s="47"/>
      <c r="J1" s="47"/>
      <c r="K1" s="47"/>
      <c r="L1" s="47"/>
      <c r="M1" s="47"/>
    </row>
    <row r="2" spans="1:13" ht="12">
      <c r="A2" s="48"/>
      <c r="B2" s="44" t="s">
        <v>46</v>
      </c>
      <c r="C2" s="27"/>
      <c r="D2" s="99" t="s">
        <v>35</v>
      </c>
      <c r="E2" s="99"/>
      <c r="F2" s="99"/>
      <c r="G2" s="99"/>
      <c r="H2" s="40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42</v>
      </c>
      <c r="E4" s="23">
        <v>40</v>
      </c>
      <c r="F4" s="59">
        <f>($C$37)*(1-EXP($D$37-$E$37*(E4-5)))</f>
        <v>17.76648339419969</v>
      </c>
      <c r="G4" s="23">
        <v>1000</v>
      </c>
      <c r="H4" s="27"/>
      <c r="I4" s="106"/>
      <c r="J4" s="107"/>
      <c r="K4" s="107"/>
      <c r="L4" s="108"/>
      <c r="M4" s="47"/>
    </row>
    <row r="5" spans="1:13" ht="20.2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17.76648339419969</v>
      </c>
      <c r="D7" s="7">
        <f>K20*1</f>
        <v>18.81811306008074</v>
      </c>
      <c r="E7" s="7">
        <f>K21*1</f>
        <v>19.682997846085918</v>
      </c>
      <c r="F7" s="7">
        <f>K22*1</f>
        <v>20.394299283590094</v>
      </c>
      <c r="G7" s="7">
        <f>K23*1</f>
        <v>20.97929019010428</v>
      </c>
      <c r="H7" s="7">
        <f>K24*1</f>
        <v>21.460400367394325</v>
      </c>
      <c r="I7" s="7">
        <f>K25*1</f>
        <v>21.856076608023958</v>
      </c>
      <c r="J7" s="7">
        <f>K26*1</f>
        <v>22.181489984811485</v>
      </c>
      <c r="K7" s="7">
        <f>K27*1</f>
        <v>22.449117542189597</v>
      </c>
      <c r="L7" s="7">
        <f>K28*1</f>
        <v>22.66922069275842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22.534505707534116</v>
      </c>
      <c r="D9" s="22">
        <f t="shared" si="1"/>
        <v>23.27966146746597</v>
      </c>
      <c r="E9" s="22">
        <f t="shared" si="1"/>
        <v>23.86159544871882</v>
      </c>
      <c r="F9" s="22">
        <f t="shared" si="1"/>
        <v>24.320652570438586</v>
      </c>
      <c r="G9" s="22">
        <f t="shared" si="1"/>
        <v>24.685681760093026</v>
      </c>
      <c r="H9" s="22">
        <f t="shared" si="1"/>
        <v>24.977799083200914</v>
      </c>
      <c r="I9" s="22">
        <f t="shared" si="1"/>
        <v>25.212766848754022</v>
      </c>
      <c r="J9" s="22">
        <f t="shared" si="1"/>
        <v>25.40254602983324</v>
      </c>
      <c r="K9" s="22">
        <f t="shared" si="1"/>
        <v>25.55633856818595</v>
      </c>
      <c r="L9" s="22">
        <f t="shared" si="1"/>
        <v>25.681305369378187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0.6652857841644368</v>
      </c>
      <c r="D10" s="45">
        <f t="shared" si="2"/>
        <v>0.6932094590672995</v>
      </c>
      <c r="E10" s="45">
        <f t="shared" si="2"/>
        <v>0.7149249568146578</v>
      </c>
      <c r="F10" s="45">
        <f t="shared" si="2"/>
        <v>0.7319814232350723</v>
      </c>
      <c r="G10" s="45">
        <f t="shared" si="2"/>
        <v>0.7454893011971496</v>
      </c>
      <c r="H10" s="45">
        <f t="shared" si="2"/>
        <v>0.756259676345708</v>
      </c>
      <c r="I10" s="45">
        <f t="shared" si="2"/>
        <v>0.7648952707178619</v>
      </c>
      <c r="J10" s="45">
        <f t="shared" si="2"/>
        <v>0.7718508877247025</v>
      </c>
      <c r="K10" s="45">
        <f t="shared" si="2"/>
        <v>0.7774743444473428</v>
      </c>
      <c r="L10" s="45">
        <f t="shared" si="2"/>
        <v>0.7820347370259209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372.2162805859905</v>
      </c>
      <c r="D11" s="9">
        <f t="shared" si="3"/>
        <v>419.7233973816647</v>
      </c>
      <c r="E11" s="9">
        <f t="shared" si="3"/>
        <v>460.4370377077702</v>
      </c>
      <c r="F11" s="9">
        <f t="shared" si="3"/>
        <v>494.98425344984526</v>
      </c>
      <c r="G11" s="9">
        <f t="shared" si="3"/>
        <v>524.0907299952415</v>
      </c>
      <c r="H11" s="9">
        <f t="shared" si="3"/>
        <v>548.4845994634289</v>
      </c>
      <c r="I11" s="9">
        <f t="shared" si="3"/>
        <v>568.8479460824254</v>
      </c>
      <c r="J11" s="9">
        <f t="shared" si="3"/>
        <v>585.7951287296011</v>
      </c>
      <c r="K11" s="9">
        <f t="shared" si="3"/>
        <v>599.8659897553215</v>
      </c>
      <c r="L11" s="9">
        <f t="shared" si="3"/>
        <v>611.5270789683591</v>
      </c>
      <c r="M11" s="67"/>
    </row>
    <row r="12" spans="1:13" s="5" customFormat="1" ht="10.5">
      <c r="A12" s="55"/>
      <c r="B12" s="71" t="s">
        <v>2</v>
      </c>
      <c r="C12" s="96">
        <f aca="true" t="shared" si="4" ref="C12:L12">C11/C13</f>
        <v>42.08035407511312</v>
      </c>
      <c r="D12" s="96">
        <f t="shared" si="4"/>
        <v>44.98439893164928</v>
      </c>
      <c r="E12" s="96">
        <f t="shared" si="4"/>
        <v>47.324594268857005</v>
      </c>
      <c r="F12" s="96">
        <f t="shared" si="4"/>
        <v>49.21583382561364</v>
      </c>
      <c r="G12" s="96">
        <f t="shared" si="4"/>
        <v>50.748387683911744</v>
      </c>
      <c r="H12" s="96">
        <f t="shared" si="4"/>
        <v>51.993272928720465</v>
      </c>
      <c r="I12" s="96">
        <f t="shared" si="4"/>
        <v>53.00658626537052</v>
      </c>
      <c r="J12" s="96">
        <f t="shared" si="4"/>
        <v>53.83285665346298</v>
      </c>
      <c r="K12" s="96">
        <f t="shared" si="4"/>
        <v>54.507605199245155</v>
      </c>
      <c r="L12" s="96">
        <f t="shared" si="4"/>
        <v>55.059297169298794</v>
      </c>
      <c r="M12" s="60"/>
    </row>
    <row r="13" spans="1:13" s="5" customFormat="1" ht="10.5">
      <c r="A13" s="55"/>
      <c r="B13" s="71" t="s">
        <v>1</v>
      </c>
      <c r="C13" s="96">
        <f aca="true" t="shared" si="5" ref="C13:L13">($E$31)+($E$32)*(C7)+($E$33)*SQRT(C8)*(C7)/100</f>
        <v>8.845369502395041</v>
      </c>
      <c r="D13" s="96">
        <f t="shared" si="5"/>
        <v>9.330421376073197</v>
      </c>
      <c r="E13" s="96">
        <f t="shared" si="5"/>
        <v>9.729339359825657</v>
      </c>
      <c r="F13" s="96">
        <f t="shared" si="5"/>
        <v>10.05741882183124</v>
      </c>
      <c r="G13" s="96">
        <f t="shared" si="5"/>
        <v>10.327239029928606</v>
      </c>
      <c r="H13" s="96">
        <f t="shared" si="5"/>
        <v>10.54914546763323</v>
      </c>
      <c r="I13" s="96">
        <f t="shared" si="5"/>
        <v>10.73164650208868</v>
      </c>
      <c r="J13" s="96">
        <f t="shared" si="5"/>
        <v>10.881739613049454</v>
      </c>
      <c r="K13" s="96">
        <f t="shared" si="5"/>
        <v>11.005179691211763</v>
      </c>
      <c r="L13" s="96">
        <f t="shared" si="5"/>
        <v>11.106699693023836</v>
      </c>
      <c r="M13" s="60"/>
    </row>
    <row r="14" spans="1:13" s="5" customFormat="1" ht="10.5">
      <c r="A14" s="55"/>
      <c r="B14" s="71" t="s">
        <v>3</v>
      </c>
      <c r="C14" s="96">
        <f aca="true" t="shared" si="6" ref="C14:L14">200*SQRT(C12/3.14159/C8)</f>
        <v>23.14701192824757</v>
      </c>
      <c r="D14" s="96">
        <f t="shared" si="6"/>
        <v>23.932397287955755</v>
      </c>
      <c r="E14" s="96">
        <f t="shared" si="6"/>
        <v>24.547015247760815</v>
      </c>
      <c r="F14" s="96">
        <f t="shared" si="6"/>
        <v>25.032698373040667</v>
      </c>
      <c r="G14" s="96">
        <f t="shared" si="6"/>
        <v>25.419462741880633</v>
      </c>
      <c r="H14" s="96">
        <f t="shared" si="6"/>
        <v>25.729350374573833</v>
      </c>
      <c r="I14" s="96">
        <f t="shared" si="6"/>
        <v>25.978864249802562</v>
      </c>
      <c r="J14" s="96">
        <f t="shared" si="6"/>
        <v>26.18056145164786</v>
      </c>
      <c r="K14" s="96">
        <f t="shared" si="6"/>
        <v>26.344125920071576</v>
      </c>
      <c r="L14" s="96">
        <f t="shared" si="6"/>
        <v>26.477109675220724</v>
      </c>
      <c r="M14" s="60"/>
    </row>
    <row r="15" spans="1:13" s="5" customFormat="1" ht="10.5">
      <c r="A15" s="55"/>
      <c r="B15" s="71" t="s">
        <v>4</v>
      </c>
      <c r="C15" s="96">
        <f aca="true" t="shared" si="7" ref="C15:L15">10^(($I$31)+($I$33)*LOG(C7)/LOG(10))</f>
        <v>3173.8665697755737</v>
      </c>
      <c r="D15" s="96">
        <f t="shared" si="7"/>
        <v>2912.249053071223</v>
      </c>
      <c r="E15" s="96">
        <f t="shared" si="7"/>
        <v>2722.922372762907</v>
      </c>
      <c r="F15" s="96">
        <f t="shared" si="7"/>
        <v>2582.0922635916854</v>
      </c>
      <c r="G15" s="96">
        <f t="shared" si="7"/>
        <v>2475.1344236976524</v>
      </c>
      <c r="H15" s="96">
        <f t="shared" si="7"/>
        <v>2392.5904369829227</v>
      </c>
      <c r="I15" s="96">
        <f t="shared" si="7"/>
        <v>2328.0864908757385</v>
      </c>
      <c r="J15" s="96">
        <f t="shared" si="7"/>
        <v>2277.1806932671193</v>
      </c>
      <c r="K15" s="96">
        <f t="shared" si="7"/>
        <v>2236.690406563317</v>
      </c>
      <c r="L15" s="96">
        <f t="shared" si="7"/>
        <v>2204.2820440128257</v>
      </c>
      <c r="M15" s="60"/>
    </row>
    <row r="16" spans="1:13" s="5" customFormat="1" ht="10.5">
      <c r="A16" s="55"/>
      <c r="B16" s="73" t="s">
        <v>5</v>
      </c>
      <c r="C16" s="97">
        <f aca="true" t="shared" si="8" ref="C16:L16">(($C$31)*(C7)^($C$32)+($C$33)*(C7)^($C$34)/(C15))^(-1)</f>
        <v>559.4832919111208</v>
      </c>
      <c r="D16" s="97">
        <f t="shared" si="8"/>
        <v>605.4784623775832</v>
      </c>
      <c r="E16" s="97">
        <f t="shared" si="8"/>
        <v>644.0354799743508</v>
      </c>
      <c r="F16" s="97">
        <f t="shared" si="8"/>
        <v>676.225157821913</v>
      </c>
      <c r="G16" s="97">
        <f t="shared" si="8"/>
        <v>703.0157631419075</v>
      </c>
      <c r="H16" s="97">
        <f t="shared" si="8"/>
        <v>725.2596120339766</v>
      </c>
      <c r="I16" s="97">
        <f t="shared" si="8"/>
        <v>743.693898837361</v>
      </c>
      <c r="J16" s="97">
        <f t="shared" si="8"/>
        <v>758.9485716035579</v>
      </c>
      <c r="K16" s="97">
        <f t="shared" si="8"/>
        <v>771.5572790787434</v>
      </c>
      <c r="L16" s="97">
        <f t="shared" si="8"/>
        <v>781.9692016418572</v>
      </c>
      <c r="M16" s="60"/>
    </row>
    <row r="17" spans="1:13" ht="12">
      <c r="A17" s="47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47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47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47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18.81811306008074</v>
      </c>
      <c r="L20" s="76"/>
      <c r="M20" s="61"/>
    </row>
    <row r="21" spans="1:13" ht="12">
      <c r="A21" s="47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19.682997846085918</v>
      </c>
      <c r="L21" s="76"/>
      <c r="M21" s="61"/>
    </row>
    <row r="22" spans="1:13" ht="12">
      <c r="A22" s="47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20.394299283590094</v>
      </c>
      <c r="L22" s="76"/>
      <c r="M22" s="61"/>
    </row>
    <row r="23" spans="1:13" ht="12">
      <c r="A23" s="47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20.97929019010428</v>
      </c>
      <c r="L23" s="84"/>
      <c r="M23" s="61"/>
    </row>
    <row r="24" spans="1:13" ht="12">
      <c r="A24" s="56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21.460400367394325</v>
      </c>
      <c r="L24" s="62"/>
      <c r="M24" s="61"/>
    </row>
    <row r="25" spans="1:13" ht="12">
      <c r="A25" s="56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21.856076608023958</v>
      </c>
      <c r="L25" s="62"/>
      <c r="M25" s="61"/>
    </row>
    <row r="26" spans="1:13" ht="12">
      <c r="A26" s="56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22.181489984811485</v>
      </c>
      <c r="L26" s="62"/>
      <c r="M26" s="61"/>
    </row>
    <row r="27" spans="1:13" ht="12">
      <c r="A27" s="56"/>
      <c r="B27" s="77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22.449117542189597</v>
      </c>
      <c r="L27" s="62"/>
      <c r="M27" s="61"/>
    </row>
    <row r="28" spans="1:13" ht="12">
      <c r="A28" s="56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22.66922069275842</v>
      </c>
      <c r="L28" s="62"/>
      <c r="M28" s="61"/>
    </row>
    <row r="29" spans="1:13" ht="12">
      <c r="A29" s="56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7"/>
      <c r="L30" s="57"/>
      <c r="M30" s="57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7"/>
      <c r="L31" s="57"/>
      <c r="M31" s="57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7"/>
      <c r="L32" s="57"/>
      <c r="M32" s="57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7"/>
      <c r="L33" s="57"/>
      <c r="M33" s="57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7"/>
      <c r="L34" s="57"/>
      <c r="M34" s="57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7"/>
      <c r="L35" s="57"/>
      <c r="M35" s="57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7"/>
      <c r="L36" s="57"/>
      <c r="M36" s="57"/>
    </row>
    <row r="37" spans="1:13" s="4" customFormat="1" ht="10.5">
      <c r="A37" s="65"/>
      <c r="B37" s="73" t="str">
        <f>+D4</f>
        <v>Ⅳ</v>
      </c>
      <c r="C37" s="65">
        <v>23.6886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58"/>
      <c r="L37" s="58"/>
      <c r="M37" s="57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2.160156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" style="2" customWidth="1"/>
    <col min="14" max="16384" width="8.66015625" style="2" customWidth="1"/>
  </cols>
  <sheetData>
    <row r="1" spans="1:13" ht="12" customHeight="1" thickBot="1">
      <c r="A1" s="47"/>
      <c r="B1" s="47"/>
      <c r="C1" s="113"/>
      <c r="D1" s="113"/>
      <c r="E1" s="113"/>
      <c r="F1" s="113"/>
      <c r="G1" s="113"/>
      <c r="H1" s="113"/>
      <c r="I1" s="113"/>
      <c r="J1" s="47"/>
      <c r="K1" s="47"/>
      <c r="L1" s="47"/>
      <c r="M1" s="47"/>
    </row>
    <row r="2" spans="1:13" ht="14.25" customHeight="1">
      <c r="A2" s="48"/>
      <c r="B2" s="44" t="s">
        <v>46</v>
      </c>
      <c r="C2" s="27"/>
      <c r="D2" s="109" t="s">
        <v>35</v>
      </c>
      <c r="E2" s="109"/>
      <c r="F2" s="109"/>
      <c r="G2" s="109"/>
      <c r="H2" s="43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41" t="s">
        <v>27</v>
      </c>
      <c r="E3" s="41" t="s">
        <v>37</v>
      </c>
      <c r="F3" s="41" t="s">
        <v>38</v>
      </c>
      <c r="G3" s="4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33</v>
      </c>
      <c r="E4" s="23">
        <v>40</v>
      </c>
      <c r="F4" s="59">
        <f>($C$37)*(1-EXP($D$37-$E$37*(E4-5)))</f>
        <v>14.969953137791443</v>
      </c>
      <c r="G4" s="23">
        <v>1000</v>
      </c>
      <c r="H4" s="27"/>
      <c r="I4" s="106"/>
      <c r="J4" s="107"/>
      <c r="K4" s="107"/>
      <c r="L4" s="108"/>
      <c r="M4" s="47"/>
    </row>
    <row r="5" spans="1:13" ht="30" customHeight="1">
      <c r="A5" s="47"/>
      <c r="B5" s="24" t="s">
        <v>47</v>
      </c>
      <c r="C5" s="25"/>
      <c r="D5" s="27"/>
      <c r="E5" s="27"/>
      <c r="F5" s="27"/>
      <c r="G5" s="27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14.969953137791443</v>
      </c>
      <c r="D7" s="7">
        <f>K20*1</f>
        <v>15.856051217374837</v>
      </c>
      <c r="E7" s="7">
        <f>K21*1</f>
        <v>16.584798962711613</v>
      </c>
      <c r="F7" s="7">
        <f>K22*1</f>
        <v>17.18413812004635</v>
      </c>
      <c r="G7" s="7">
        <f>K23*1</f>
        <v>17.677048633750513</v>
      </c>
      <c r="H7" s="7">
        <f>K24*1</f>
        <v>18.082429746509035</v>
      </c>
      <c r="I7" s="7">
        <f>K25*1</f>
        <v>18.41582463668167</v>
      </c>
      <c r="J7" s="7">
        <f>K26*1</f>
        <v>18.69001637698466</v>
      </c>
      <c r="K7" s="7">
        <f>K27*1</f>
        <v>18.915518064822326</v>
      </c>
      <c r="L7" s="7">
        <f>K28*1</f>
        <v>19.100975916913146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20.326003873294766</v>
      </c>
      <c r="D9" s="22">
        <f t="shared" si="1"/>
        <v>21.064302926138158</v>
      </c>
      <c r="E9" s="22">
        <f t="shared" si="1"/>
        <v>21.643900006926675</v>
      </c>
      <c r="F9" s="22">
        <f t="shared" si="1"/>
        <v>22.102956837659224</v>
      </c>
      <c r="G9" s="22">
        <f t="shared" si="1"/>
        <v>22.469132072183573</v>
      </c>
      <c r="H9" s="22">
        <f t="shared" si="1"/>
        <v>22.762890138305753</v>
      </c>
      <c r="I9" s="22">
        <f t="shared" si="1"/>
        <v>22.99964010592082</v>
      </c>
      <c r="J9" s="22">
        <f t="shared" si="1"/>
        <v>23.191157292800007</v>
      </c>
      <c r="K9" s="22">
        <f t="shared" si="1"/>
        <v>23.34655262118429</v>
      </c>
      <c r="L9" s="22">
        <f t="shared" si="1"/>
        <v>23.4729491822261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0.5822025360098347</v>
      </c>
      <c r="D10" s="45">
        <f t="shared" si="2"/>
        <v>0.6099843873783906</v>
      </c>
      <c r="E10" s="45">
        <f t="shared" si="2"/>
        <v>0.6318023050008447</v>
      </c>
      <c r="F10" s="45">
        <f t="shared" si="2"/>
        <v>0.6490714477528646</v>
      </c>
      <c r="G10" s="45">
        <f t="shared" si="2"/>
        <v>0.6628311679545833</v>
      </c>
      <c r="H10" s="45">
        <f t="shared" si="2"/>
        <v>0.673855613726127</v>
      </c>
      <c r="I10" s="45">
        <f t="shared" si="2"/>
        <v>0.6827292825721161</v>
      </c>
      <c r="J10" s="45">
        <f t="shared" si="2"/>
        <v>0.6898990134294458</v>
      </c>
      <c r="K10" s="45">
        <f t="shared" si="2"/>
        <v>0.6957102199709632</v>
      </c>
      <c r="L10" s="45">
        <f t="shared" si="2"/>
        <v>0.7004325172563018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257.4377091275766</v>
      </c>
      <c r="D11" s="9">
        <f t="shared" si="3"/>
        <v>291.8961497061774</v>
      </c>
      <c r="E11" s="9">
        <f t="shared" si="3"/>
        <v>321.5895641327528</v>
      </c>
      <c r="F11" s="9">
        <f t="shared" si="3"/>
        <v>346.8923934344713</v>
      </c>
      <c r="G11" s="9">
        <f t="shared" si="3"/>
        <v>368.2806767140025</v>
      </c>
      <c r="H11" s="9">
        <f t="shared" si="3"/>
        <v>386.25248964925856</v>
      </c>
      <c r="I11" s="9">
        <f t="shared" si="3"/>
        <v>401.2857119553046</v>
      </c>
      <c r="J11" s="9">
        <f t="shared" si="3"/>
        <v>413.8174684310331</v>
      </c>
      <c r="K11" s="9">
        <f t="shared" si="3"/>
        <v>424.2359848335467</v>
      </c>
      <c r="L11" s="9">
        <f t="shared" si="3"/>
        <v>432.8793770566521</v>
      </c>
      <c r="M11" s="47"/>
    </row>
    <row r="12" spans="1:13" s="5" customFormat="1" ht="10.5">
      <c r="A12" s="60"/>
      <c r="B12" s="71" t="s">
        <v>2</v>
      </c>
      <c r="C12" s="72">
        <f aca="true" t="shared" si="4" ref="C12:L12">C11/C13</f>
        <v>34.07287653084748</v>
      </c>
      <c r="D12" s="72">
        <f t="shared" si="4"/>
        <v>36.65100896549347</v>
      </c>
      <c r="E12" s="72">
        <f t="shared" si="4"/>
        <v>38.7441836965634</v>
      </c>
      <c r="F12" s="72">
        <f t="shared" si="4"/>
        <v>40.44557696892007</v>
      </c>
      <c r="G12" s="72">
        <f t="shared" si="4"/>
        <v>41.8304984862375</v>
      </c>
      <c r="H12" s="72">
        <f t="shared" si="4"/>
        <v>42.95944422226796</v>
      </c>
      <c r="I12" s="72">
        <f t="shared" si="4"/>
        <v>43.88096143885632</v>
      </c>
      <c r="J12" s="72">
        <f t="shared" si="4"/>
        <v>44.634059929110045</v>
      </c>
      <c r="K12" s="72">
        <f t="shared" si="4"/>
        <v>45.25015727567706</v>
      </c>
      <c r="L12" s="72">
        <f t="shared" si="4"/>
        <v>45.75462171583802</v>
      </c>
      <c r="M12" s="55"/>
    </row>
    <row r="13" spans="1:13" s="5" customFormat="1" ht="10.5">
      <c r="A13" s="60"/>
      <c r="B13" s="71" t="s">
        <v>1</v>
      </c>
      <c r="C13" s="72">
        <f aca="true" t="shared" si="5" ref="C13:L13">($E$31)+($E$32)*(C7)+($E$33)*SQRT(C8)*(C7)/100</f>
        <v>7.555502656035173</v>
      </c>
      <c r="D13" s="72">
        <f t="shared" si="5"/>
        <v>7.964205023141233</v>
      </c>
      <c r="E13" s="72">
        <f t="shared" si="5"/>
        <v>8.300331390419196</v>
      </c>
      <c r="F13" s="72">
        <f t="shared" si="5"/>
        <v>8.576769561256022</v>
      </c>
      <c r="G13" s="72">
        <f t="shared" si="5"/>
        <v>8.804118766004406</v>
      </c>
      <c r="H13" s="72">
        <f t="shared" si="5"/>
        <v>8.991096059130234</v>
      </c>
      <c r="I13" s="72">
        <f t="shared" si="5"/>
        <v>9.144870549713357</v>
      </c>
      <c r="J13" s="72">
        <f t="shared" si="5"/>
        <v>9.271338280413609</v>
      </c>
      <c r="K13" s="72">
        <f t="shared" si="5"/>
        <v>9.375348294349083</v>
      </c>
      <c r="L13" s="72">
        <f t="shared" si="5"/>
        <v>9.460888557774053</v>
      </c>
      <c r="M13" s="55"/>
    </row>
    <row r="14" spans="1:13" s="5" customFormat="1" ht="10.5">
      <c r="A14" s="60"/>
      <c r="B14" s="71" t="s">
        <v>3</v>
      </c>
      <c r="C14" s="72">
        <f aca="true" t="shared" si="6" ref="C14:L14">200*SQRT(C12/3.14159/C8)</f>
        <v>20.82857903122082</v>
      </c>
      <c r="D14" s="72">
        <f t="shared" si="6"/>
        <v>21.602211318755298</v>
      </c>
      <c r="E14" s="72">
        <f t="shared" si="6"/>
        <v>22.210508431546767</v>
      </c>
      <c r="F14" s="72">
        <f t="shared" si="6"/>
        <v>22.692939761977264</v>
      </c>
      <c r="G14" s="72">
        <f t="shared" si="6"/>
        <v>23.078190968033915</v>
      </c>
      <c r="H14" s="72">
        <f t="shared" si="6"/>
        <v>23.387541428037004</v>
      </c>
      <c r="I14" s="72">
        <f t="shared" si="6"/>
        <v>23.637051964486712</v>
      </c>
      <c r="J14" s="72">
        <f t="shared" si="6"/>
        <v>23.839022242110406</v>
      </c>
      <c r="K14" s="72">
        <f t="shared" si="6"/>
        <v>24.002986962798452</v>
      </c>
      <c r="L14" s="72">
        <f t="shared" si="6"/>
        <v>24.136412933632943</v>
      </c>
      <c r="M14" s="55"/>
    </row>
    <row r="15" spans="1:13" s="5" customFormat="1" ht="10.5">
      <c r="A15" s="60"/>
      <c r="B15" s="71" t="s">
        <v>4</v>
      </c>
      <c r="C15" s="72">
        <f aca="true" t="shared" si="7" ref="C15:L15">10^(($I$31)+($I$33)*LOG(C7)/LOG(10))</f>
        <v>4100.692338727718</v>
      </c>
      <c r="D15" s="72">
        <f t="shared" si="7"/>
        <v>3762.677830921128</v>
      </c>
      <c r="E15" s="72">
        <f t="shared" si="7"/>
        <v>3518.0643758848155</v>
      </c>
      <c r="F15" s="72">
        <f t="shared" si="7"/>
        <v>3336.1093575988816</v>
      </c>
      <c r="G15" s="72">
        <f t="shared" si="7"/>
        <v>3197.917916661482</v>
      </c>
      <c r="H15" s="72">
        <f t="shared" si="7"/>
        <v>3091.2696104117717</v>
      </c>
      <c r="I15" s="72">
        <f t="shared" si="7"/>
        <v>3007.9293590797383</v>
      </c>
      <c r="J15" s="72">
        <f t="shared" si="7"/>
        <v>2942.1581586649604</v>
      </c>
      <c r="K15" s="72">
        <f t="shared" si="7"/>
        <v>2889.84398450895</v>
      </c>
      <c r="L15" s="72">
        <f t="shared" si="7"/>
        <v>2847.9718008175846</v>
      </c>
      <c r="M15" s="55"/>
    </row>
    <row r="16" spans="1:13" s="5" customFormat="1" ht="10.5">
      <c r="A16" s="60"/>
      <c r="B16" s="73" t="s">
        <v>5</v>
      </c>
      <c r="C16" s="74">
        <f aca="true" t="shared" si="8" ref="C16:L16">(($C$31)*(C7)^($C$32)+($C$33)*(C7)^($C$34)/(C15))^(-1)</f>
        <v>442.1789552686317</v>
      </c>
      <c r="D16" s="74">
        <f t="shared" si="8"/>
        <v>478.530525938045</v>
      </c>
      <c r="E16" s="74">
        <f t="shared" si="8"/>
        <v>509.00346767858474</v>
      </c>
      <c r="F16" s="74">
        <f t="shared" si="8"/>
        <v>534.4440810567766</v>
      </c>
      <c r="G16" s="74">
        <f t="shared" si="8"/>
        <v>555.6176210760759</v>
      </c>
      <c r="H16" s="74">
        <f t="shared" si="8"/>
        <v>573.1977025663571</v>
      </c>
      <c r="I16" s="74">
        <f t="shared" si="8"/>
        <v>587.7669556570062</v>
      </c>
      <c r="J16" s="74">
        <f t="shared" si="8"/>
        <v>599.8232500347722</v>
      </c>
      <c r="K16" s="74">
        <f t="shared" si="8"/>
        <v>609.7883467217903</v>
      </c>
      <c r="L16" s="74">
        <f t="shared" si="8"/>
        <v>618.0172484742783</v>
      </c>
      <c r="M16" s="55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47"/>
    </row>
    <row r="18" spans="1:13" ht="12">
      <c r="A18" s="61"/>
      <c r="B18" s="77"/>
      <c r="C18" s="77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47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47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15.856051217374837</v>
      </c>
      <c r="L20" s="76"/>
      <c r="M20" s="47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16.584798962711613</v>
      </c>
      <c r="L21" s="76"/>
      <c r="M21" s="47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17.18413812004635</v>
      </c>
      <c r="L22" s="76"/>
      <c r="M22" s="47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17.677048633750513</v>
      </c>
      <c r="L23" s="84"/>
      <c r="M23" s="47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18.082429746509035</v>
      </c>
      <c r="L24" s="62"/>
      <c r="M24" s="47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18.41582463668167</v>
      </c>
      <c r="L25" s="62"/>
      <c r="M25" s="47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18.69001637698466</v>
      </c>
      <c r="L26" s="62"/>
      <c r="M26" s="47"/>
    </row>
    <row r="27" spans="1:13" ht="12">
      <c r="A27" s="62"/>
      <c r="B27" s="77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18.915518064822326</v>
      </c>
      <c r="L27" s="62"/>
      <c r="M27" s="47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19.100975916913146</v>
      </c>
      <c r="L28" s="62"/>
      <c r="M28" s="47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47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5"/>
      <c r="L30" s="55"/>
      <c r="M30" s="55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5"/>
      <c r="L31" s="55"/>
      <c r="M31" s="55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5"/>
      <c r="L32" s="55"/>
      <c r="M32" s="55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5"/>
      <c r="L33" s="55"/>
      <c r="M33" s="55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5"/>
      <c r="L34" s="55"/>
      <c r="M34" s="55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5"/>
      <c r="L35" s="55"/>
      <c r="M35" s="55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5"/>
      <c r="L36" s="55"/>
      <c r="M36" s="55"/>
    </row>
    <row r="37" spans="1:13" s="4" customFormat="1" ht="10.5">
      <c r="A37" s="65"/>
      <c r="B37" s="73" t="str">
        <f>+D4</f>
        <v>Ⅴ</v>
      </c>
      <c r="C37" s="65">
        <v>19.9599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9"/>
      <c r="L37" s="69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C1:I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2008-05-02T08:07:59Z</cp:lastPrinted>
  <dcterms:created xsi:type="dcterms:W3CDTF">1997-05-13T23:57:32Z</dcterms:created>
  <dcterms:modified xsi:type="dcterms:W3CDTF">2008-07-02T11:09:58Z</dcterms:modified>
  <cp:category/>
  <cp:version/>
  <cp:contentType/>
  <cp:contentStatus/>
</cp:coreProperties>
</file>