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202300"/>
  <mc:AlternateContent xmlns:mc="http://schemas.openxmlformats.org/markup-compatibility/2006">
    <mc:Choice Requires="x15">
      <x15ac:absPath xmlns:x15ac="http://schemas.microsoft.com/office/spreadsheetml/2010/11/ac" url="C:\Users\00060855\Desktop\"/>
    </mc:Choice>
  </mc:AlternateContent>
  <xr:revisionPtr revIDLastSave="0" documentId="8_{023E9653-E395-4610-863A-07ECAC1DC827}" xr6:coauthVersionLast="47" xr6:coauthVersionMax="47" xr10:uidLastSave="{00000000-0000-0000-0000-000000000000}"/>
  <workbookProtection workbookAlgorithmName="SHA-512" workbookHashValue="mMaH/XMCvCwi1/GQV+9PMuLmFcXR9J9hP2eWh0OQ0sur1kLFBHHo8PIb9RXJ497JgBGbAycYEZcQVwl3Ap9ggQ==" workbookSaltValue="pHvfuTzxevbP9EJdiq56oQ==" workbookSpinCount="100000" lockStructure="1"/>
  <bookViews>
    <workbookView xWindow="-108" yWindow="-108" windowWidth="23256" windowHeight="12456" firstSheet="1" activeTab="1" xr2:uid="{A14EE13A-CF75-41B6-AFED-4900BED99532}"/>
  </bookViews>
  <sheets>
    <sheet name="ファイル説明" sheetId="13" state="hidden" r:id="rId1"/>
    <sheet name="ZEBアンケート" sheetId="4" r:id="rId2"/>
    <sheet name="集計" sheetId="5" state="hidden" r:id="rId3"/>
    <sheet name="書式設定" sheetId="9" state="hidden" r:id="rId4"/>
    <sheet name="入力欄設定" sheetId="6" state="hidden" r:id="rId5"/>
    <sheet name="数式確認" sheetId="12" state="hidden" r:id="rId6"/>
    <sheet name="地域区分確認" sheetId="10" state="hidden" r:id="rId7"/>
  </sheets>
  <definedNames>
    <definedName name="_xlnm._FilterDatabase" localSheetId="3" hidden="1">書式設定!$B$5:$X$16</definedName>
    <definedName name="_xlnm._FilterDatabase" localSheetId="4" hidden="1">入力欄設定!$C$5:$W$62</definedName>
    <definedName name="_xlnm.Print_Area" localSheetId="1">ZEBアンケート!$A$1:$AE$138</definedName>
    <definedName name="オプションセル" localSheetId="1">ZEBアンケート!$F$11,ZEBアンケート!$I$11,ZEBアンケート!$L$11,ZEBアンケート!$P$14,ZEBアンケート!$R$15,ZEBアンケート!$V$14:$V$15,ZEBアンケート!$AA$15,ZEBアンケート!$J$14:$J$17,ZEBアンケート!$N$15:$N$17,ZEBアンケート!$U$17,ZEBアンケート!$F$14:$F$18,ZEBアンケート!$M$18,ZEBアンケート!$T$20,ZEBアンケート!$Y$20,ZEBアンケート!$F$20:$F$21,ZEBアンケート!$J$21,ZEBアンケート!$M$20:$M$21,ZEBアンケート!$U$23:$U$24,ZEBアンケート!$F$23:$F$25,ZEBアンケート!$M$23:$M$25,ZEBアンケート!$U$27,ZEBアンケート!$X$27,ZEBアンケート!$F$27:$F$28,ZEBアンケート!$K$27:$K$28,ZEBアンケート!$O$27:$O$28,ZEBアンケート!$Q$30:$Q$32,ZEBアンケート!$F$30:$F$33,ZEBアンケート!$Y$35,ZEBアンケート!$L$35:$L$36,ZEBアンケート!$S$35:$S$36,ZEBアンケート!$F$35:$F$37,ZEBアンケート!$F$49:$F$50,ZEBアンケート!$I$52,ZEBアンケート!$M$52,ZEBアンケート!$Q$52,ZEBアンケート!$K$54,ZEBアンケート!$Q$54,ZEBアンケート!$V$54,ZEBアンケート!$F$58:$F$59,ZEBアンケート!$F$63,ZEBアンケート!$F$65,ZEBアンケート!$F$84,ZEBアンケート!$I$84,ZEBアンケート!$F$87:$F$90,ZEBアンケート!$C$128,ZEBアンケート!$G$128,ZEBアンケート!$K$128</definedName>
    <definedName name="その他設定セル" localSheetId="1">ZEBアンケート!$X$11:$Y$11,ZEBアンケート!$Q$16:$AD$16,ZEBアンケート!$P$18:$AD$18,ZEBアンケート!$P$21:$AD$21,ZEBアンケート!$P$25:$AD$25,ZEBアンケート!$R$28:$AD$28,ZEBアンケート!$I$33:$AD$33,ZEBアンケート!$I$37:$AD$37,ZEBアンケート!$I$46:$AD$47,ZEBアンケート!$M$50:$AD$50,ZEBアンケート!$T$52:$AD$52,ZEBアンケート!$L$56:$N$56,ZEBアンケート!$K$58:$L$58,ZEBアンケート!$L$79:$P$79,ZEBアンケート!$S$79:$V$79,ZEBアンケート!$Z$79:$AC$79,ZEBアンケート!$I$111:$AD$112,ZEBアンケート!$I$117:$AD$118</definedName>
    <definedName name="チェックセル" localSheetId="1">ZEBアンケート!$F$39:$F$46,ZEBアンケート!$F$79,ZEBアンケート!$V$93:$V$110,ZEBアンケート!$AA$93:$AA$110,ZEBアンケート!$F$111,ZEBアンケート!$Q$114:$Q$115,ZEBアンケート!$F$114:$F$117</definedName>
    <definedName name="リンクするセル" localSheetId="1">ZEBアンケート!$AQ$14,ZEBアンケート!$AQ$17,ZEBアンケート!$AQ$20,ZEBアンケート!$AQ$23,ZEBアンケート!$AQ$44,ZEBアンケート!$AQ$48,ZEBアンケート!$AQ$52,ZEBアンケート!$AQ$56,ZEBアンケート!$AQ$60,ZEBアンケート!$AL$66:$AS$66,ZEBアンケート!$AQ$69,ZEBアンケート!$AQ$72,ZEBアンケート!$AQ$75,ZEBアンケート!$AQ$79,ZEBアンケート!$AQ$91,ZEBアンケート!$AL$127,ZEBアンケート!$AQ$129,ZEBアンケート!$AQ$133,ZEBアンケート!$AL$140:$BD$140,ZEBアンケート!$AL$144:$BC$144,ZEBアンケート!$AL$205:$AQ$205,ZEBアンケート!$AQ$211</definedName>
    <definedName name="見出しセル" localSheetId="1">ZEBアンケート!$B$6:$AD$6,ZEBアンケート!$B$9:$AD$9,ZEBアンケート!$B$19:$AD$19,ZEBアンケート!$B$22:$AD$22,ZEBアンケート!$B$26:$AD$26,ZEBアンケート!$B$29:$AD$29,ZEBアンケート!$B$34:$AD$34,ZEBアンケート!$B$38:$AD$38,ZEBアンケート!$B$48:$AD$48,ZEBアンケート!$B$60:$AD$60,ZEBアンケート!$B$66:$AD$66,ZEBアンケート!$B$83:$AD$83,ZEBアンケート!$B$91:$AD$91,ZEBアンケート!$B$113:$AD$113,ZEBアンケート!$B$119:$AD$119,ZEBアンケート!$B$123:$AD$123</definedName>
    <definedName name="入力セル" localSheetId="1">ZEBアンケート!$F$7:$P$7,ZEBアンケート!$S$7:$AD$7,ZEBアンケート!$F$8:$K$8,ZEBアンケート!$O$8:$S$8,ZEBアンケート!$V$8:$AD$8,ZEBアンケート!$F$10:$W$10,ZEBアンケート!$AA$10:$AC$10,ZEBアンケート!$Q$11:$R$11,ZEBアンケート!$X$11:$Y$11,ZEBアンケート!$F$12:$T$12,ZEBアンケート!$F$13:$Q$13,ZEBアンケート!$U$13:$V$13,ZEBアンケート!$AA$13:$AB$13,ZEBアンケート!$Q$16:$AD$16,ZEBアンケート!$P$18:$AD$18,ZEBアンケート!$P$21:$AD$21,ZEBアンケート!$P$25:$AD$25,ZEBアンケート!$R$28:$AD$28,ZEBアンケート!$I$33:$AD$33,ZEBアンケート!$I$37:$AD$37,ZEBアンケート!$I$46:$AD$47,ZEBアンケート!$M$50:$AD$50,ZEBアンケート!$T$52:$AD$52,ZEBアンケート!$L$55:$N$56,ZEBアンケート!$K$58:$L$58,ZEBアンケート!$K$61:$M$62,ZEBアンケート!$N$63:$AD$63,ZEBアンケート!$L$64:$N$64,ZEBアンケート!$T$64:$U$64,ZEBアンケート!$S$69:$W$70,ZEBアンケート!$L$79:$P$79,ZEBアンケート!$S$73:$V$79,ZEBアンケート!$Z$73:$AC$79,ZEBアンケート!$S$81:$U$82,ZEBアンケート!$Z$81:$AB$82,ZEBアンケート!$I$111:$AD$112,ZEBアンケート!$I$117:$AD$118,ZEBアンケート!$F$120:$AD$122,ZEBアンケート!$R$128:$AA$129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03" i="4" l="1"/>
  <c r="AK104" i="4"/>
  <c r="AK102" i="4"/>
  <c r="AK101" i="4"/>
  <c r="AK14" i="4"/>
  <c r="CN11" i="5"/>
  <c r="CM11" i="5"/>
  <c r="CN4" i="5"/>
  <c r="CO4" i="5"/>
  <c r="CO5" i="5"/>
  <c r="CM4" i="5"/>
  <c r="CL11" i="5"/>
  <c r="CL4" i="5"/>
  <c r="DF11" i="5"/>
  <c r="DF4" i="5"/>
  <c r="CO3" i="5" l="1"/>
  <c r="AM186" i="4" l="1"/>
  <c r="AK186" i="4"/>
  <c r="AN186" i="4"/>
  <c r="AM167" i="4"/>
  <c r="AK167" i="4"/>
  <c r="AN167" i="4"/>
  <c r="AA95" i="4"/>
  <c r="V95" i="4" l="1"/>
  <c r="AN160" i="4"/>
  <c r="AN156" i="4"/>
  <c r="AN152" i="4"/>
  <c r="AN153" i="4" s="1"/>
  <c r="AN148" i="4"/>
  <c r="AN149" i="4" s="1"/>
  <c r="AN143" i="4"/>
  <c r="AN147" i="4" s="1"/>
  <c r="AN151" i="4" s="1"/>
  <c r="AN155" i="4" s="1"/>
  <c r="AN159" i="4" s="1"/>
  <c r="AN141" i="4"/>
  <c r="AK75" i="4"/>
  <c r="AN77" i="4"/>
  <c r="AM77" i="4"/>
  <c r="AL77" i="4"/>
  <c r="AN145" i="4" l="1"/>
  <c r="AN161" i="4"/>
  <c r="AN157" i="4"/>
  <c r="M5" i="5"/>
  <c r="M11" i="5"/>
  <c r="M4" i="5"/>
  <c r="AN37" i="4"/>
  <c r="M3" i="5" l="1"/>
  <c r="AM91" i="4" a="1"/>
  <c r="AM91" i="4" s="1"/>
  <c r="AM129" i="4" a="1"/>
  <c r="AM129" i="4" s="1"/>
  <c r="AM133" i="4" s="1" a="1"/>
  <c r="AM133" i="4" s="1"/>
  <c r="AM69" i="4" a="1"/>
  <c r="AM69" i="4" s="1"/>
  <c r="AM17" i="4" a="1"/>
  <c r="AM17" i="4" s="1"/>
  <c r="AM14" i="4" a="1"/>
  <c r="AM14" i="4" s="1"/>
  <c r="AM211" i="4" a="1"/>
  <c r="AM211" i="4" s="1"/>
  <c r="AM124" i="4"/>
  <c r="AM123" i="4"/>
  <c r="AM122" i="4"/>
  <c r="AM121" i="4"/>
  <c r="AM118" i="4"/>
  <c r="AM117" i="4"/>
  <c r="AM116" i="4"/>
  <c r="AM115" i="4"/>
  <c r="AM114" i="4"/>
  <c r="AM113" i="4"/>
  <c r="AM112" i="4"/>
  <c r="AM104" i="4"/>
  <c r="AM103" i="4"/>
  <c r="AM102" i="4"/>
  <c r="AM101" i="4"/>
  <c r="M7" i="5"/>
  <c r="AM79" i="4" l="1" a="1"/>
  <c r="AM79" i="4" s="1"/>
  <c r="AM86" i="4" s="1"/>
  <c r="AM84" i="4"/>
  <c r="AM83" i="4"/>
  <c r="AM85" i="4"/>
  <c r="AM111" i="4"/>
  <c r="AM110" i="4"/>
  <c r="AM107" i="4"/>
  <c r="AM109" i="4"/>
  <c r="AM106" i="4"/>
  <c r="AM108" i="4"/>
  <c r="AM105" i="4"/>
  <c r="AH50" i="4"/>
  <c r="AH11" i="4"/>
  <c r="K89" i="10" l="1"/>
  <c r="K88" i="10"/>
  <c r="K87" i="10"/>
  <c r="K86" i="10"/>
  <c r="K85" i="10"/>
  <c r="K84" i="10"/>
  <c r="K83" i="10"/>
  <c r="K82" i="10"/>
  <c r="K81" i="10"/>
  <c r="K80" i="10"/>
  <c r="K79" i="10"/>
  <c r="K78" i="10"/>
  <c r="K77" i="10"/>
  <c r="K76" i="10"/>
  <c r="K75" i="10"/>
  <c r="K74" i="10"/>
  <c r="K73" i="10"/>
  <c r="K72" i="10"/>
  <c r="K71" i="10"/>
  <c r="K70" i="10"/>
  <c r="K69" i="10"/>
  <c r="K68" i="10"/>
  <c r="K67" i="10"/>
  <c r="K66" i="10"/>
  <c r="K65" i="10"/>
  <c r="K64" i="10"/>
  <c r="K63" i="10"/>
  <c r="K62" i="10"/>
  <c r="K61" i="10"/>
  <c r="K60" i="10"/>
  <c r="K59" i="10"/>
  <c r="K58" i="10"/>
  <c r="K57" i="10"/>
  <c r="K56" i="10"/>
  <c r="K55" i="10"/>
  <c r="K54" i="10"/>
  <c r="K53" i="10"/>
  <c r="K52" i="10"/>
  <c r="K51" i="10"/>
  <c r="K46" i="10"/>
  <c r="K45" i="10"/>
  <c r="K44" i="10"/>
  <c r="K43" i="10"/>
  <c r="K42" i="10"/>
  <c r="K41" i="10"/>
  <c r="K40" i="10"/>
  <c r="K39" i="10"/>
  <c r="K38" i="10"/>
  <c r="K35" i="10"/>
  <c r="K34" i="10"/>
  <c r="K33" i="10"/>
  <c r="K32" i="10"/>
  <c r="K31" i="10"/>
  <c r="K30" i="10"/>
  <c r="K29" i="10"/>
  <c r="K28" i="10"/>
  <c r="K27" i="10"/>
  <c r="K26" i="10"/>
  <c r="K25" i="10"/>
  <c r="K24" i="10"/>
  <c r="K23" i="10"/>
  <c r="K16" i="10"/>
  <c r="K15" i="10"/>
  <c r="K14" i="10"/>
  <c r="K13" i="10"/>
  <c r="K12" i="10"/>
  <c r="K11" i="10"/>
  <c r="K10" i="10"/>
  <c r="K9" i="10"/>
  <c r="K8" i="10"/>
  <c r="K7" i="10"/>
  <c r="K6" i="10"/>
  <c r="K5" i="10"/>
  <c r="K4" i="10"/>
  <c r="C3" i="10"/>
  <c r="K50" i="10" s="1"/>
  <c r="J6" i="9"/>
  <c r="DJ11" i="5"/>
  <c r="DI11" i="5"/>
  <c r="DH11" i="5"/>
  <c r="DG11" i="5"/>
  <c r="DE11" i="5"/>
  <c r="DD11" i="5"/>
  <c r="DC11" i="5"/>
  <c r="DB11" i="5"/>
  <c r="DA11" i="5"/>
  <c r="CZ11" i="5"/>
  <c r="CY11" i="5"/>
  <c r="CX11" i="5"/>
  <c r="CW11" i="5"/>
  <c r="CV11" i="5"/>
  <c r="CU11" i="5"/>
  <c r="CT11" i="5"/>
  <c r="CS11" i="5"/>
  <c r="CR11" i="5"/>
  <c r="CQ11" i="5"/>
  <c r="CP11" i="5"/>
  <c r="CO11" i="5"/>
  <c r="CK11" i="5"/>
  <c r="CJ11" i="5"/>
  <c r="CI11" i="5"/>
  <c r="CH11" i="5"/>
  <c r="CG11" i="5"/>
  <c r="CF11" i="5"/>
  <c r="CE11" i="5"/>
  <c r="CD11" i="5"/>
  <c r="CC11" i="5"/>
  <c r="CB11" i="5"/>
  <c r="CA11" i="5"/>
  <c r="BZ11" i="5"/>
  <c r="BY11" i="5"/>
  <c r="BX11" i="5"/>
  <c r="BW11" i="5"/>
  <c r="BV11" i="5"/>
  <c r="BU11" i="5"/>
  <c r="BT11" i="5"/>
  <c r="BS11" i="5"/>
  <c r="BR11" i="5"/>
  <c r="BQ11" i="5"/>
  <c r="BP11" i="5"/>
  <c r="BO11" i="5"/>
  <c r="BN11" i="5"/>
  <c r="BM11" i="5"/>
  <c r="BL11" i="5"/>
  <c r="BK11" i="5"/>
  <c r="BJ11" i="5"/>
  <c r="BI11" i="5"/>
  <c r="BH11" i="5"/>
  <c r="BG11" i="5"/>
  <c r="BF11" i="5"/>
  <c r="BE11" i="5"/>
  <c r="BD11" i="5"/>
  <c r="BC11" i="5"/>
  <c r="BB11" i="5"/>
  <c r="BA11" i="5"/>
  <c r="AZ11" i="5"/>
  <c r="AY11" i="5"/>
  <c r="AX11" i="5"/>
  <c r="AW11" i="5"/>
  <c r="AV11" i="5"/>
  <c r="AU11" i="5"/>
  <c r="AT11" i="5"/>
  <c r="AS11" i="5"/>
  <c r="AR11" i="5"/>
  <c r="AQ11" i="5"/>
  <c r="AP11" i="5"/>
  <c r="AO11" i="5"/>
  <c r="AN11" i="5"/>
  <c r="AM11" i="5"/>
  <c r="AL11" i="5"/>
  <c r="AK11" i="5"/>
  <c r="AJ11" i="5"/>
  <c r="AI11" i="5"/>
  <c r="AH11" i="5"/>
  <c r="AG11" i="5"/>
  <c r="AF11" i="5"/>
  <c r="AE11" i="5"/>
  <c r="AD11" i="5"/>
  <c r="AC11" i="5"/>
  <c r="AB11" i="5"/>
  <c r="AA11" i="5"/>
  <c r="Z11" i="5"/>
  <c r="Y11" i="5"/>
  <c r="X11" i="5"/>
  <c r="W11" i="5"/>
  <c r="V11" i="5"/>
  <c r="U11" i="5"/>
  <c r="T11" i="5"/>
  <c r="S11" i="5"/>
  <c r="R11" i="5"/>
  <c r="Q11" i="5"/>
  <c r="P11" i="5"/>
  <c r="O11" i="5"/>
  <c r="N11" i="5"/>
  <c r="L11" i="5"/>
  <c r="K11" i="5"/>
  <c r="J11" i="5"/>
  <c r="I11" i="5"/>
  <c r="H11" i="5"/>
  <c r="G11" i="5"/>
  <c r="F11" i="5"/>
  <c r="E11" i="5"/>
  <c r="D11" i="5"/>
  <c r="C11" i="5"/>
  <c r="B11" i="5"/>
  <c r="B10" i="5"/>
  <c r="C10" i="5" s="1"/>
  <c r="D10" i="5" s="1"/>
  <c r="E10" i="5" s="1"/>
  <c r="G10" i="5" s="1"/>
  <c r="F10" i="5" s="1"/>
  <c r="H10" i="5" s="1"/>
  <c r="K10" i="5" s="1"/>
  <c r="I10" i="5" s="1"/>
  <c r="N10" i="5" s="1"/>
  <c r="L10" i="5" s="1"/>
  <c r="J10" i="5" s="1"/>
  <c r="Q10" i="5" s="1"/>
  <c r="T10" i="5" s="1"/>
  <c r="DJ5" i="5"/>
  <c r="DI5" i="5"/>
  <c r="DH5" i="5"/>
  <c r="DG5" i="5"/>
  <c r="CP5" i="5"/>
  <c r="CQ5" i="5" s="1"/>
  <c r="BW5" i="5"/>
  <c r="BX5" i="5" s="1"/>
  <c r="BR5" i="5"/>
  <c r="BS5" i="5" s="1"/>
  <c r="BQ5" i="5"/>
  <c r="BP5" i="5"/>
  <c r="BO5" i="5"/>
  <c r="AR5" i="5"/>
  <c r="AQ5" i="5"/>
  <c r="AP5" i="5"/>
  <c r="AO5" i="5"/>
  <c r="AN5" i="5"/>
  <c r="AM5" i="5"/>
  <c r="AL5" i="5"/>
  <c r="AK5" i="5"/>
  <c r="AJ5" i="5"/>
  <c r="AI5" i="5"/>
  <c r="AH5" i="5"/>
  <c r="AG5" i="5"/>
  <c r="AF5" i="5"/>
  <c r="AE5" i="5"/>
  <c r="AD5" i="5"/>
  <c r="AC5" i="5"/>
  <c r="AB5" i="5"/>
  <c r="AA5" i="5"/>
  <c r="Z5" i="5"/>
  <c r="Y5" i="5"/>
  <c r="X5" i="5"/>
  <c r="W5" i="5"/>
  <c r="V5" i="5"/>
  <c r="U5" i="5"/>
  <c r="T5" i="5"/>
  <c r="S5" i="5"/>
  <c r="R5" i="5"/>
  <c r="Q5" i="5"/>
  <c r="P5" i="5"/>
  <c r="O5" i="5"/>
  <c r="N5" i="5"/>
  <c r="L5" i="5"/>
  <c r="K5" i="5"/>
  <c r="J5" i="5"/>
  <c r="I5" i="5"/>
  <c r="H5" i="5"/>
  <c r="G5" i="5"/>
  <c r="F5" i="5"/>
  <c r="E5" i="5"/>
  <c r="D5" i="5"/>
  <c r="C5" i="5"/>
  <c r="B5" i="5"/>
  <c r="DJ4" i="5"/>
  <c r="DI4" i="5"/>
  <c r="DH4" i="5"/>
  <c r="DG4" i="5"/>
  <c r="DE4" i="5"/>
  <c r="DD4" i="5"/>
  <c r="DC4" i="5"/>
  <c r="DB4" i="5"/>
  <c r="DA4" i="5"/>
  <c r="CZ4" i="5"/>
  <c r="CY4" i="5"/>
  <c r="CX4" i="5"/>
  <c r="CW4" i="5"/>
  <c r="CV4" i="5"/>
  <c r="CU4" i="5"/>
  <c r="CT4" i="5"/>
  <c r="CS4" i="5"/>
  <c r="CR4" i="5"/>
  <c r="CQ4" i="5"/>
  <c r="CP4" i="5"/>
  <c r="CK4" i="5"/>
  <c r="CJ4" i="5"/>
  <c r="CI4" i="5"/>
  <c r="CH4" i="5"/>
  <c r="CG4" i="5"/>
  <c r="CF4" i="5"/>
  <c r="CE4" i="5"/>
  <c r="CD4" i="5"/>
  <c r="CC4" i="5"/>
  <c r="CB4" i="5"/>
  <c r="CA4" i="5"/>
  <c r="BZ4" i="5"/>
  <c r="BY4" i="5"/>
  <c r="BX4" i="5"/>
  <c r="BW4" i="5"/>
  <c r="BV4" i="5"/>
  <c r="BU4" i="5"/>
  <c r="BT4" i="5"/>
  <c r="BS4" i="5"/>
  <c r="BR4" i="5"/>
  <c r="BQ4" i="5"/>
  <c r="BP4" i="5"/>
  <c r="BO4" i="5"/>
  <c r="BN4" i="5"/>
  <c r="BM4" i="5"/>
  <c r="BL4" i="5"/>
  <c r="BK4" i="5"/>
  <c r="BJ4" i="5"/>
  <c r="BI4" i="5"/>
  <c r="BH4" i="5"/>
  <c r="BG4" i="5"/>
  <c r="BF4" i="5"/>
  <c r="BE4" i="5"/>
  <c r="BD4" i="5"/>
  <c r="BC4" i="5"/>
  <c r="BB4" i="5"/>
  <c r="BA4" i="5"/>
  <c r="AZ4" i="5"/>
  <c r="AY4" i="5"/>
  <c r="AX4" i="5"/>
  <c r="AW4" i="5"/>
  <c r="AV4" i="5"/>
  <c r="AU4" i="5"/>
  <c r="AT4" i="5"/>
  <c r="AS4" i="5"/>
  <c r="AR4" i="5"/>
  <c r="AQ4" i="5"/>
  <c r="AP4" i="5"/>
  <c r="AO4" i="5"/>
  <c r="AN4" i="5"/>
  <c r="AM4" i="5"/>
  <c r="AL4" i="5"/>
  <c r="AK4" i="5"/>
  <c r="AJ4" i="5"/>
  <c r="AI4" i="5"/>
  <c r="AH4" i="5"/>
  <c r="AG4" i="5"/>
  <c r="AF4" i="5"/>
  <c r="AE4" i="5"/>
  <c r="AD4" i="5"/>
  <c r="AC4" i="5"/>
  <c r="AB4" i="5"/>
  <c r="AA4" i="5"/>
  <c r="Z4" i="5"/>
  <c r="Y4" i="5"/>
  <c r="X4" i="5"/>
  <c r="W4" i="5"/>
  <c r="V4" i="5"/>
  <c r="U4" i="5"/>
  <c r="T4" i="5"/>
  <c r="S4" i="5"/>
  <c r="R4" i="5"/>
  <c r="Q4" i="5"/>
  <c r="P4" i="5"/>
  <c r="O4" i="5"/>
  <c r="N4" i="5"/>
  <c r="L4" i="5"/>
  <c r="K4" i="5"/>
  <c r="J4" i="5"/>
  <c r="I4" i="5"/>
  <c r="H4" i="5"/>
  <c r="G4" i="5"/>
  <c r="F4" i="5"/>
  <c r="E4" i="5"/>
  <c r="D4" i="5"/>
  <c r="C4" i="5"/>
  <c r="B4" i="5"/>
  <c r="AN214" i="4"/>
  <c r="AM214" i="4"/>
  <c r="AN213" i="4"/>
  <c r="AM213" i="4"/>
  <c r="AL213" i="4"/>
  <c r="AN211" i="4"/>
  <c r="AK211" i="4"/>
  <c r="AN208" i="4"/>
  <c r="AM208" i="4"/>
  <c r="AQ206" i="4"/>
  <c r="AP206" i="4"/>
  <c r="AO206" i="4"/>
  <c r="AN206" i="4"/>
  <c r="AM206" i="4"/>
  <c r="AL206" i="4"/>
  <c r="AN203" i="4"/>
  <c r="AK203" i="4"/>
  <c r="AN201" i="4"/>
  <c r="AM201" i="4"/>
  <c r="AK201" i="4"/>
  <c r="AN200" i="4"/>
  <c r="AM200" i="4"/>
  <c r="AK200" i="4"/>
  <c r="AN199" i="4"/>
  <c r="AM199" i="4"/>
  <c r="AK199" i="4"/>
  <c r="AN198" i="4"/>
  <c r="AM198" i="4"/>
  <c r="AK198" i="4"/>
  <c r="AN197" i="4"/>
  <c r="AM197" i="4"/>
  <c r="AK197" i="4"/>
  <c r="AN196" i="4"/>
  <c r="AM196" i="4"/>
  <c r="AK196" i="4"/>
  <c r="AN195" i="4"/>
  <c r="AM195" i="4"/>
  <c r="AK195" i="4"/>
  <c r="AN194" i="4"/>
  <c r="AM194" i="4"/>
  <c r="AK194" i="4"/>
  <c r="AN193" i="4"/>
  <c r="AM193" i="4"/>
  <c r="AK193" i="4"/>
  <c r="AN192" i="4"/>
  <c r="AM192" i="4"/>
  <c r="AK192" i="4"/>
  <c r="AN191" i="4"/>
  <c r="AM191" i="4"/>
  <c r="AK191" i="4"/>
  <c r="AN190" i="4"/>
  <c r="AM190" i="4"/>
  <c r="AK190" i="4"/>
  <c r="AN189" i="4"/>
  <c r="AM189" i="4"/>
  <c r="AK189" i="4"/>
  <c r="AN188" i="4"/>
  <c r="AM188" i="4"/>
  <c r="AK188" i="4"/>
  <c r="AN187" i="4"/>
  <c r="AM187" i="4"/>
  <c r="AK187" i="4"/>
  <c r="AN185" i="4"/>
  <c r="AM185" i="4"/>
  <c r="AK185" i="4"/>
  <c r="AN184" i="4"/>
  <c r="AM184" i="4"/>
  <c r="AK184" i="4"/>
  <c r="AN182" i="4"/>
  <c r="AM182" i="4"/>
  <c r="AK182" i="4"/>
  <c r="AN181" i="4"/>
  <c r="AM181" i="4"/>
  <c r="AK181" i="4"/>
  <c r="AN180" i="4"/>
  <c r="AM180" i="4"/>
  <c r="AK180" i="4"/>
  <c r="AN179" i="4"/>
  <c r="AM179" i="4"/>
  <c r="AK179" i="4"/>
  <c r="AN178" i="4"/>
  <c r="AM178" i="4"/>
  <c r="AK178" i="4"/>
  <c r="AN177" i="4"/>
  <c r="AM177" i="4"/>
  <c r="AK177" i="4"/>
  <c r="AN176" i="4"/>
  <c r="AM176" i="4"/>
  <c r="AK176" i="4"/>
  <c r="AN175" i="4"/>
  <c r="AM175" i="4"/>
  <c r="AK175" i="4"/>
  <c r="AN174" i="4"/>
  <c r="AM174" i="4"/>
  <c r="AK174" i="4"/>
  <c r="AN173" i="4"/>
  <c r="AM173" i="4"/>
  <c r="AK173" i="4"/>
  <c r="AN172" i="4"/>
  <c r="AM172" i="4"/>
  <c r="AK172" i="4"/>
  <c r="AN171" i="4"/>
  <c r="AM171" i="4"/>
  <c r="AK171" i="4"/>
  <c r="AN170" i="4"/>
  <c r="AM170" i="4"/>
  <c r="AK170" i="4"/>
  <c r="AN169" i="4"/>
  <c r="AM169" i="4"/>
  <c r="AK169" i="4"/>
  <c r="AN168" i="4"/>
  <c r="AM168" i="4"/>
  <c r="AK168" i="4"/>
  <c r="AN166" i="4"/>
  <c r="AM166" i="4"/>
  <c r="AK166" i="4"/>
  <c r="AN165" i="4"/>
  <c r="AM165" i="4"/>
  <c r="AK165" i="4"/>
  <c r="AK162" i="4"/>
  <c r="BC160" i="4"/>
  <c r="BC161" i="4" s="1"/>
  <c r="BB160" i="4"/>
  <c r="BB161" i="4" s="1"/>
  <c r="BA160" i="4"/>
  <c r="BA161" i="4" s="1"/>
  <c r="AZ160" i="4"/>
  <c r="AZ161" i="4" s="1"/>
  <c r="AY160" i="4"/>
  <c r="AY161" i="4" s="1"/>
  <c r="AX160" i="4"/>
  <c r="AX161" i="4" s="1"/>
  <c r="AW160" i="4"/>
  <c r="AW161" i="4" s="1"/>
  <c r="AV160" i="4"/>
  <c r="AV161" i="4" s="1"/>
  <c r="AU160" i="4"/>
  <c r="AU161" i="4" s="1"/>
  <c r="AT160" i="4"/>
  <c r="AT161" i="4" s="1"/>
  <c r="AS160" i="4"/>
  <c r="AS161" i="4" s="1"/>
  <c r="AR160" i="4"/>
  <c r="AR161" i="4" s="1"/>
  <c r="AQ160" i="4"/>
  <c r="AQ161" i="4" s="1"/>
  <c r="AP160" i="4"/>
  <c r="AP161" i="4" s="1"/>
  <c r="AO160" i="4"/>
  <c r="AO161" i="4" s="1"/>
  <c r="AM160" i="4"/>
  <c r="AM161" i="4" s="1"/>
  <c r="AL160" i="4"/>
  <c r="AL161" i="4" s="1"/>
  <c r="AN158" i="4"/>
  <c r="AK158" i="4"/>
  <c r="BC156" i="4"/>
  <c r="BB156" i="4"/>
  <c r="BA156" i="4"/>
  <c r="AZ156" i="4"/>
  <c r="AY156" i="4"/>
  <c r="AX156" i="4"/>
  <c r="AW156" i="4"/>
  <c r="AV156" i="4"/>
  <c r="AU156" i="4"/>
  <c r="AT156" i="4"/>
  <c r="AS156" i="4"/>
  <c r="AR156" i="4"/>
  <c r="AQ156" i="4"/>
  <c r="AP156" i="4"/>
  <c r="AO156" i="4"/>
  <c r="AM156" i="4"/>
  <c r="AL156" i="4"/>
  <c r="AN154" i="4"/>
  <c r="AK154" i="4"/>
  <c r="BC152" i="4"/>
  <c r="BC153" i="4" s="1"/>
  <c r="BB152" i="4"/>
  <c r="BB153" i="4" s="1"/>
  <c r="BA152" i="4"/>
  <c r="BA153" i="4" s="1"/>
  <c r="AZ152" i="4"/>
  <c r="AZ153" i="4" s="1"/>
  <c r="AY152" i="4"/>
  <c r="AY153" i="4" s="1"/>
  <c r="AX152" i="4"/>
  <c r="AX153" i="4" s="1"/>
  <c r="AW152" i="4"/>
  <c r="AW153" i="4" s="1"/>
  <c r="AV152" i="4"/>
  <c r="AV153" i="4" s="1"/>
  <c r="AU152" i="4"/>
  <c r="AU153" i="4" s="1"/>
  <c r="AT152" i="4"/>
  <c r="AT153" i="4" s="1"/>
  <c r="AS152" i="4"/>
  <c r="AS153" i="4" s="1"/>
  <c r="AR152" i="4"/>
  <c r="AR153" i="4" s="1"/>
  <c r="AQ152" i="4"/>
  <c r="AQ153" i="4" s="1"/>
  <c r="AP152" i="4"/>
  <c r="AP153" i="4" s="1"/>
  <c r="AO152" i="4"/>
  <c r="AO153" i="4" s="1"/>
  <c r="AM152" i="4"/>
  <c r="AM153" i="4" s="1"/>
  <c r="AL152" i="4"/>
  <c r="AL153" i="4" s="1"/>
  <c r="AN150" i="4"/>
  <c r="AK150" i="4"/>
  <c r="BC148" i="4"/>
  <c r="BC149" i="4" s="1"/>
  <c r="BB148" i="4"/>
  <c r="BB149" i="4" s="1"/>
  <c r="BA148" i="4"/>
  <c r="BA149" i="4" s="1"/>
  <c r="AZ148" i="4"/>
  <c r="AZ149" i="4" s="1"/>
  <c r="AY148" i="4"/>
  <c r="AY149" i="4" s="1"/>
  <c r="AX148" i="4"/>
  <c r="AX149" i="4" s="1"/>
  <c r="AW148" i="4"/>
  <c r="AW149" i="4" s="1"/>
  <c r="AV148" i="4"/>
  <c r="AV149" i="4" s="1"/>
  <c r="AU148" i="4"/>
  <c r="AU149" i="4" s="1"/>
  <c r="AT148" i="4"/>
  <c r="AT149" i="4" s="1"/>
  <c r="AS148" i="4"/>
  <c r="AS149" i="4" s="1"/>
  <c r="AR148" i="4"/>
  <c r="AR149" i="4" s="1"/>
  <c r="AQ148" i="4"/>
  <c r="AQ149" i="4" s="1"/>
  <c r="AP148" i="4"/>
  <c r="AP149" i="4" s="1"/>
  <c r="AO148" i="4"/>
  <c r="AO149" i="4" s="1"/>
  <c r="AM148" i="4"/>
  <c r="AM149" i="4" s="1"/>
  <c r="AL148" i="4"/>
  <c r="AL149" i="4" s="1"/>
  <c r="AN146" i="4"/>
  <c r="AK146" i="4"/>
  <c r="BC145" i="4"/>
  <c r="BB145" i="4"/>
  <c r="BA145" i="4"/>
  <c r="AZ145" i="4"/>
  <c r="AY145" i="4"/>
  <c r="AX145" i="4"/>
  <c r="AW145" i="4"/>
  <c r="AV145" i="4"/>
  <c r="AU145" i="4"/>
  <c r="AT145" i="4"/>
  <c r="AS145" i="4"/>
  <c r="AR145" i="4"/>
  <c r="AQ145" i="4"/>
  <c r="AP145" i="4"/>
  <c r="AO145" i="4"/>
  <c r="AM145" i="4"/>
  <c r="AL145" i="4"/>
  <c r="BD144" i="4"/>
  <c r="BD152" i="4" s="1"/>
  <c r="BD143" i="4"/>
  <c r="BD147" i="4" s="1"/>
  <c r="BD151" i="4" s="1"/>
  <c r="BD155" i="4" s="1"/>
  <c r="BD159" i="4" s="1"/>
  <c r="BC143" i="4"/>
  <c r="BC147" i="4" s="1"/>
  <c r="BC151" i="4" s="1"/>
  <c r="BC155" i="4" s="1"/>
  <c r="BB143" i="4"/>
  <c r="BB147" i="4" s="1"/>
  <c r="BB151" i="4" s="1"/>
  <c r="BB155" i="4" s="1"/>
  <c r="BA143" i="4"/>
  <c r="BA147" i="4" s="1"/>
  <c r="BA151" i="4" s="1"/>
  <c r="BA155" i="4" s="1"/>
  <c r="AZ143" i="4"/>
  <c r="AZ147" i="4" s="1"/>
  <c r="AZ151" i="4" s="1"/>
  <c r="AZ155" i="4" s="1"/>
  <c r="AY143" i="4"/>
  <c r="AY147" i="4" s="1"/>
  <c r="AY151" i="4" s="1"/>
  <c r="AY155" i="4" s="1"/>
  <c r="AY159" i="4" s="1"/>
  <c r="AX143" i="4"/>
  <c r="AX147" i="4" s="1"/>
  <c r="AX151" i="4" s="1"/>
  <c r="AX155" i="4" s="1"/>
  <c r="AX159" i="4" s="1"/>
  <c r="AW143" i="4"/>
  <c r="AW147" i="4" s="1"/>
  <c r="AW151" i="4" s="1"/>
  <c r="AW155" i="4" s="1"/>
  <c r="AW159" i="4" s="1"/>
  <c r="AV143" i="4"/>
  <c r="AV147" i="4" s="1"/>
  <c r="AV151" i="4" s="1"/>
  <c r="AV155" i="4" s="1"/>
  <c r="AV159" i="4" s="1"/>
  <c r="AU143" i="4"/>
  <c r="AU147" i="4" s="1"/>
  <c r="AU151" i="4" s="1"/>
  <c r="AU155" i="4" s="1"/>
  <c r="AT143" i="4"/>
  <c r="AT147" i="4" s="1"/>
  <c r="AT151" i="4" s="1"/>
  <c r="AT155" i="4" s="1"/>
  <c r="AT159" i="4" s="1"/>
  <c r="AS143" i="4"/>
  <c r="AS147" i="4" s="1"/>
  <c r="AS151" i="4" s="1"/>
  <c r="AS155" i="4" s="1"/>
  <c r="AS159" i="4" s="1"/>
  <c r="AR143" i="4"/>
  <c r="AR147" i="4" s="1"/>
  <c r="AR151" i="4" s="1"/>
  <c r="AR155" i="4" s="1"/>
  <c r="AR159" i="4" s="1"/>
  <c r="AQ143" i="4"/>
  <c r="AQ147" i="4" s="1"/>
  <c r="AQ151" i="4" s="1"/>
  <c r="AQ155" i="4" s="1"/>
  <c r="AP143" i="4"/>
  <c r="AP147" i="4" s="1"/>
  <c r="AP151" i="4" s="1"/>
  <c r="AP155" i="4" s="1"/>
  <c r="AO143" i="4"/>
  <c r="AO147" i="4" s="1"/>
  <c r="AO151" i="4" s="1"/>
  <c r="AO155" i="4" s="1"/>
  <c r="AM143" i="4"/>
  <c r="AM147" i="4" s="1"/>
  <c r="AM151" i="4" s="1"/>
  <c r="AM155" i="4" s="1"/>
  <c r="AL143" i="4"/>
  <c r="AL147" i="4" s="1"/>
  <c r="AL151" i="4" s="1"/>
  <c r="AL155" i="4" s="1"/>
  <c r="AN142" i="4"/>
  <c r="AK142" i="4"/>
  <c r="BD141" i="4"/>
  <c r="BD145" i="4" s="1"/>
  <c r="BD149" i="4" s="1"/>
  <c r="BD153" i="4" s="1"/>
  <c r="BD157" i="4" s="1"/>
  <c r="BD161" i="4" s="1"/>
  <c r="BC141" i="4"/>
  <c r="BB141" i="4"/>
  <c r="BA141" i="4"/>
  <c r="AZ141" i="4"/>
  <c r="AY141" i="4"/>
  <c r="AX141" i="4"/>
  <c r="AW141" i="4"/>
  <c r="AV141" i="4"/>
  <c r="AU141" i="4"/>
  <c r="AT141" i="4"/>
  <c r="AS141" i="4"/>
  <c r="AR141" i="4"/>
  <c r="AQ141" i="4"/>
  <c r="AP141" i="4"/>
  <c r="AO141" i="4"/>
  <c r="AM141" i="4"/>
  <c r="AL141" i="4"/>
  <c r="AN138" i="4"/>
  <c r="AK138" i="4"/>
  <c r="AO135" i="4"/>
  <c r="AN135" i="4"/>
  <c r="AM135" i="4"/>
  <c r="AL135" i="4"/>
  <c r="AN133" i="4"/>
  <c r="AK133" i="4"/>
  <c r="AM131" i="4"/>
  <c r="AL131" i="4"/>
  <c r="AN129" i="4"/>
  <c r="AK129" i="4"/>
  <c r="AI128" i="4"/>
  <c r="AK125" i="4"/>
  <c r="AN124" i="4"/>
  <c r="AK124" i="4"/>
  <c r="AN123" i="4"/>
  <c r="AK123" i="4"/>
  <c r="AN122" i="4"/>
  <c r="AK122" i="4"/>
  <c r="AN121" i="4"/>
  <c r="AK121" i="4"/>
  <c r="AN120" i="4"/>
  <c r="AK120" i="4"/>
  <c r="AN119" i="4"/>
  <c r="AK119" i="4"/>
  <c r="AN118" i="4"/>
  <c r="AK118" i="4"/>
  <c r="AN117" i="4"/>
  <c r="AK117" i="4"/>
  <c r="AH117" i="4"/>
  <c r="F117" i="4"/>
  <c r="AN116" i="4"/>
  <c r="AK116" i="4"/>
  <c r="F116" i="4"/>
  <c r="AN115" i="4"/>
  <c r="AK115" i="4"/>
  <c r="Q115" i="4"/>
  <c r="F115" i="4"/>
  <c r="AN114" i="4"/>
  <c r="AK114" i="4"/>
  <c r="Q114" i="4"/>
  <c r="F114" i="4"/>
  <c r="AN113" i="4"/>
  <c r="AK113" i="4"/>
  <c r="AN112" i="4"/>
  <c r="AK112" i="4"/>
  <c r="AN111" i="4"/>
  <c r="AK111" i="4"/>
  <c r="AH111" i="4"/>
  <c r="F111" i="4"/>
  <c r="AN110" i="4"/>
  <c r="AK110" i="4"/>
  <c r="AA110" i="4"/>
  <c r="V110" i="4"/>
  <c r="AN109" i="4"/>
  <c r="AK109" i="4"/>
  <c r="AA109" i="4"/>
  <c r="V109" i="4"/>
  <c r="AN108" i="4"/>
  <c r="AK108" i="4"/>
  <c r="AA108" i="4"/>
  <c r="V108" i="4"/>
  <c r="AN107" i="4"/>
  <c r="AK107" i="4"/>
  <c r="AA107" i="4"/>
  <c r="V107" i="4"/>
  <c r="AN106" i="4"/>
  <c r="AK106" i="4"/>
  <c r="AA106" i="4"/>
  <c r="V106" i="4"/>
  <c r="AN105" i="4"/>
  <c r="AK105" i="4"/>
  <c r="AA105" i="4"/>
  <c r="V105" i="4"/>
  <c r="AN104" i="4"/>
  <c r="AA104" i="4"/>
  <c r="V104" i="4"/>
  <c r="AN103" i="4"/>
  <c r="AA103" i="4"/>
  <c r="V103" i="4"/>
  <c r="AN102" i="4"/>
  <c r="AA102" i="4"/>
  <c r="V102" i="4"/>
  <c r="AN101" i="4"/>
  <c r="AA101" i="4"/>
  <c r="V101" i="4"/>
  <c r="AA100" i="4"/>
  <c r="V100" i="4"/>
  <c r="AN99" i="4"/>
  <c r="AM99" i="4"/>
  <c r="AK99" i="4"/>
  <c r="AA99" i="4"/>
  <c r="V99" i="4"/>
  <c r="AN98" i="4"/>
  <c r="AM98" i="4"/>
  <c r="AK98" i="4"/>
  <c r="AA98" i="4"/>
  <c r="V98" i="4"/>
  <c r="AN97" i="4"/>
  <c r="AM97" i="4"/>
  <c r="AK97" i="4"/>
  <c r="AA97" i="4"/>
  <c r="V97" i="4"/>
  <c r="AN96" i="4"/>
  <c r="AM96" i="4"/>
  <c r="AK96" i="4"/>
  <c r="AA96" i="4"/>
  <c r="V96" i="4"/>
  <c r="AN95" i="4"/>
  <c r="AM95" i="4"/>
  <c r="AK95" i="4"/>
  <c r="AA94" i="4"/>
  <c r="V94" i="4"/>
  <c r="AA93" i="4"/>
  <c r="V93" i="4"/>
  <c r="AM93" i="4"/>
  <c r="AL93" i="4"/>
  <c r="AN91" i="4"/>
  <c r="AK91" i="4"/>
  <c r="AI90" i="4"/>
  <c r="AI89" i="4"/>
  <c r="AI88" i="4"/>
  <c r="AI87" i="4"/>
  <c r="F86" i="4"/>
  <c r="AN86" i="4"/>
  <c r="AK86" i="4"/>
  <c r="AN85" i="4"/>
  <c r="AK85" i="4"/>
  <c r="AI84" i="4"/>
  <c r="AN84" i="4"/>
  <c r="AK84" i="4"/>
  <c r="AN83" i="4"/>
  <c r="AK83" i="4"/>
  <c r="M82" i="4"/>
  <c r="AM120" i="4" s="1"/>
  <c r="M81" i="4"/>
  <c r="AM119" i="4" s="1"/>
  <c r="AM81" i="4"/>
  <c r="AL81" i="4"/>
  <c r="AH79" i="4"/>
  <c r="F79" i="4"/>
  <c r="AN79" i="4"/>
  <c r="AK79" i="4"/>
  <c r="AN75" i="4"/>
  <c r="AN74" i="4"/>
  <c r="AM72" i="4" s="1" a="1"/>
  <c r="AM72" i="4" s="1"/>
  <c r="AM75" i="4" s="1" a="1"/>
  <c r="AM75" i="4" s="1"/>
  <c r="AM74" i="4"/>
  <c r="AL74" i="4"/>
  <c r="AN72" i="4"/>
  <c r="AK72" i="4"/>
  <c r="AM71" i="4"/>
  <c r="AL71" i="4"/>
  <c r="AN69" i="4"/>
  <c r="AK69" i="4"/>
  <c r="AS67" i="4"/>
  <c r="AR67" i="4"/>
  <c r="AQ67" i="4"/>
  <c r="AP67" i="4"/>
  <c r="AO67" i="4"/>
  <c r="AN67" i="4"/>
  <c r="AM67" i="4"/>
  <c r="AL67" i="4"/>
  <c r="AI65" i="4"/>
  <c r="AN64" i="4"/>
  <c r="AK64" i="4"/>
  <c r="AI63" i="4"/>
  <c r="AS62" i="4"/>
  <c r="AM60" i="4" s="1" a="1"/>
  <c r="AM60" i="4" s="1"/>
  <c r="AH37" i="4" s="1"/>
  <c r="AR62" i="4"/>
  <c r="AQ62" i="4"/>
  <c r="AP62" i="4"/>
  <c r="AO62" i="4"/>
  <c r="AN62" i="4"/>
  <c r="AM62" i="4"/>
  <c r="AL62" i="4"/>
  <c r="AN60" i="4"/>
  <c r="AK60" i="4"/>
  <c r="AI59" i="4"/>
  <c r="AI58" i="4"/>
  <c r="AR58" i="4"/>
  <c r="AM56" i="4" s="1" a="1"/>
  <c r="AM56" i="4" s="1"/>
  <c r="AH33" i="4" s="1"/>
  <c r="AQ58" i="4"/>
  <c r="AP58" i="4"/>
  <c r="AO58" i="4"/>
  <c r="AN58" i="4"/>
  <c r="AM58" i="4"/>
  <c r="AL58" i="4"/>
  <c r="AN56" i="4"/>
  <c r="AK56" i="4"/>
  <c r="AS54" i="4"/>
  <c r="AM52" i="4" s="1" a="1"/>
  <c r="AM52" i="4" s="1"/>
  <c r="AH28" i="4" s="1"/>
  <c r="AR54" i="4"/>
  <c r="AQ54" i="4"/>
  <c r="AP54" i="4"/>
  <c r="AO54" i="4"/>
  <c r="AN54" i="4"/>
  <c r="AM54" i="4"/>
  <c r="AL54" i="4"/>
  <c r="AI54" i="4"/>
  <c r="AN52" i="4"/>
  <c r="AK52" i="4"/>
  <c r="AI52" i="4"/>
  <c r="F51" i="4"/>
  <c r="AS50" i="4"/>
  <c r="AM48" i="4" s="1" a="1"/>
  <c r="AM48" i="4" s="1"/>
  <c r="AH25" i="4" s="1"/>
  <c r="AR50" i="4"/>
  <c r="AQ50" i="4"/>
  <c r="AP50" i="4"/>
  <c r="AO50" i="4"/>
  <c r="AN50" i="4"/>
  <c r="AM50" i="4"/>
  <c r="AL50" i="4"/>
  <c r="AI50" i="4"/>
  <c r="AI49" i="4"/>
  <c r="AN48" i="4"/>
  <c r="AK48" i="4"/>
  <c r="AR46" i="4"/>
  <c r="AM44" i="4" s="1" a="1"/>
  <c r="AM44" i="4" s="1"/>
  <c r="AH21" i="4" s="1"/>
  <c r="AQ46" i="4"/>
  <c r="AP46" i="4"/>
  <c r="AO46" i="4"/>
  <c r="AN46" i="4"/>
  <c r="AM46" i="4"/>
  <c r="AL46" i="4"/>
  <c r="AH46" i="4"/>
  <c r="F46" i="4"/>
  <c r="F45" i="4"/>
  <c r="AN44" i="4"/>
  <c r="AK44" i="4"/>
  <c r="F44" i="4"/>
  <c r="F43" i="4"/>
  <c r="AN42" i="4"/>
  <c r="AM42" i="4"/>
  <c r="AK42" i="4"/>
  <c r="F42" i="4"/>
  <c r="AN41" i="4"/>
  <c r="AM41" i="4"/>
  <c r="AK41" i="4"/>
  <c r="F41" i="4"/>
  <c r="AN40" i="4"/>
  <c r="AK40" i="4"/>
  <c r="F40" i="4"/>
  <c r="AN39" i="4"/>
  <c r="F39" i="4"/>
  <c r="AN38" i="4"/>
  <c r="AM38" i="4"/>
  <c r="AK38" i="4"/>
  <c r="AN36" i="4"/>
  <c r="AM36" i="4"/>
  <c r="AM37" i="4" s="1"/>
  <c r="AK36" i="4"/>
  <c r="AI37" i="4"/>
  <c r="AN35" i="4"/>
  <c r="AM35" i="4"/>
  <c r="AK35" i="4"/>
  <c r="AI36" i="4"/>
  <c r="AN34" i="4"/>
  <c r="AM34" i="4"/>
  <c r="AK34" i="4"/>
  <c r="AI35" i="4"/>
  <c r="AN33" i="4"/>
  <c r="AM33" i="4"/>
  <c r="AK33" i="4"/>
  <c r="AN32" i="4"/>
  <c r="AM32" i="4"/>
  <c r="AK32" i="4"/>
  <c r="AI33" i="4"/>
  <c r="AI32" i="4"/>
  <c r="AN31" i="4"/>
  <c r="AM31" i="4"/>
  <c r="AK31" i="4"/>
  <c r="AI31" i="4"/>
  <c r="AN30" i="4"/>
  <c r="AM30" i="4"/>
  <c r="AK30" i="4"/>
  <c r="AI30" i="4"/>
  <c r="AN29" i="4"/>
  <c r="AM29" i="4"/>
  <c r="AK29" i="4"/>
  <c r="AN28" i="4"/>
  <c r="AM28" i="4"/>
  <c r="AK28" i="4"/>
  <c r="AI28" i="4"/>
  <c r="AN27" i="4"/>
  <c r="AM27" i="4"/>
  <c r="AK27" i="4"/>
  <c r="AI27" i="4"/>
  <c r="AQ25" i="4"/>
  <c r="AM23" i="4" s="1" a="1"/>
  <c r="AM23" i="4" s="1"/>
  <c r="AH18" i="4" s="1"/>
  <c r="AP25" i="4"/>
  <c r="AO25" i="4"/>
  <c r="AN25" i="4"/>
  <c r="AM25" i="4"/>
  <c r="AL25" i="4"/>
  <c r="AI25" i="4"/>
  <c r="AI24" i="4"/>
  <c r="AN23" i="4"/>
  <c r="AK23" i="4"/>
  <c r="AI23" i="4"/>
  <c r="AT22" i="4"/>
  <c r="AM20" i="4" s="1" a="1"/>
  <c r="AM20" i="4" s="1"/>
  <c r="AH16" i="4" s="1"/>
  <c r="AS22" i="4"/>
  <c r="AR22" i="4"/>
  <c r="AQ22" i="4"/>
  <c r="AP22" i="4"/>
  <c r="AO22" i="4"/>
  <c r="AN22" i="4"/>
  <c r="AM22" i="4"/>
  <c r="AL22" i="4"/>
  <c r="AI21" i="4"/>
  <c r="AN20" i="4"/>
  <c r="AK20" i="4"/>
  <c r="AI20" i="4"/>
  <c r="AO19" i="4"/>
  <c r="AN19" i="4"/>
  <c r="AM19" i="4"/>
  <c r="AL19" i="4"/>
  <c r="AI18" i="4"/>
  <c r="AN17" i="4"/>
  <c r="AK17" i="4"/>
  <c r="AI17" i="4"/>
  <c r="AN16" i="4"/>
  <c r="AM16" i="4"/>
  <c r="AL16" i="4"/>
  <c r="AI16" i="4"/>
  <c r="AI15" i="4"/>
  <c r="AN14" i="4"/>
  <c r="AI14" i="4"/>
  <c r="AN11" i="4"/>
  <c r="AM11" i="4"/>
  <c r="AI11" i="4"/>
  <c r="CP7" i="5"/>
  <c r="CQ7" i="5"/>
  <c r="AQ7" i="5"/>
  <c r="AK7" i="5"/>
  <c r="AC7" i="5"/>
  <c r="AE7" i="5"/>
  <c r="Y7" i="5"/>
  <c r="F9" i="5" a="1"/>
  <c r="U7" i="5"/>
  <c r="AP9" i="5" a="1"/>
  <c r="S7" i="5"/>
  <c r="AB7" i="5"/>
  <c r="Z9" i="5" a="1"/>
  <c r="DH9" i="5" a="1"/>
  <c r="AP7" i="5"/>
  <c r="L9" i="5" a="1"/>
  <c r="BX7" i="5"/>
  <c r="T7" i="5"/>
  <c r="AO9" i="5" a="1"/>
  <c r="F7" i="5"/>
  <c r="C7" i="5"/>
  <c r="R7" i="5"/>
  <c r="AD9" i="5" a="1"/>
  <c r="BP9" i="5" a="1"/>
  <c r="G7" i="5"/>
  <c r="AI7" i="5"/>
  <c r="C9" i="5" a="1"/>
  <c r="E9" i="5" a="1"/>
  <c r="X9" i="5" a="1"/>
  <c r="K9" i="5" a="1"/>
  <c r="H7" i="5"/>
  <c r="U9" i="5" a="1"/>
  <c r="Q7" i="5"/>
  <c r="D9" i="5" a="1"/>
  <c r="AF7" i="5"/>
  <c r="G9" i="5" a="1"/>
  <c r="AK9" i="5" a="1"/>
  <c r="N9" i="5" a="1"/>
  <c r="AR9" i="5" a="1"/>
  <c r="K7" i="5"/>
  <c r="N7" i="5"/>
  <c r="AA9" i="5" a="1"/>
  <c r="BP7" i="5"/>
  <c r="DJ7" i="5"/>
  <c r="AO7" i="5"/>
  <c r="J7" i="5"/>
  <c r="DG7" i="5"/>
  <c r="AE9" i="5" a="1"/>
  <c r="Q9" i="5" a="1"/>
  <c r="BO9" i="5" a="1"/>
  <c r="AQ9" i="5" a="1"/>
  <c r="AG7" i="5"/>
  <c r="BW9" i="5" a="1"/>
  <c r="AH9" i="5" a="1"/>
  <c r="AC9" i="5" a="1"/>
  <c r="AM9" i="5" a="1"/>
  <c r="I7" i="5"/>
  <c r="AR7" i="5"/>
  <c r="AJ7" i="5"/>
  <c r="AN7" i="5"/>
  <c r="BS7" i="5"/>
  <c r="Z7" i="5"/>
  <c r="E7" i="5"/>
  <c r="DH7" i="5"/>
  <c r="BW7" i="5"/>
  <c r="V9" i="5" a="1"/>
  <c r="J9" i="5" a="1"/>
  <c r="AA7" i="5"/>
  <c r="BX9" i="5" a="1"/>
  <c r="AL7" i="5"/>
  <c r="AH7" i="5"/>
  <c r="H9" i="5" a="1"/>
  <c r="CO7" i="5"/>
  <c r="B9" i="5" a="1"/>
  <c r="O7" i="5"/>
  <c r="DI7" i="5"/>
  <c r="CQ9" i="5" a="1"/>
  <c r="AD7" i="5"/>
  <c r="D7" i="5"/>
  <c r="I9" i="5" a="1"/>
  <c r="L7" i="5"/>
  <c r="AL9" i="5" a="1"/>
  <c r="CP9" i="5" a="1"/>
  <c r="V7" i="5"/>
  <c r="DI9" i="5" a="1"/>
  <c r="P7" i="5"/>
  <c r="W9" i="5" a="1"/>
  <c r="T9" i="5" a="1"/>
  <c r="W7" i="5"/>
  <c r="X7" i="5"/>
  <c r="BO7" i="5"/>
  <c r="M9" i="5" a="1"/>
  <c r="AN9" i="5" a="1"/>
  <c r="CO9" i="5" a="1"/>
  <c r="Y9" i="5" a="1"/>
  <c r="DJ9" i="5" a="1"/>
  <c r="AM7" i="5"/>
  <c r="S9" i="5" a="1"/>
  <c r="BR7" i="5"/>
  <c r="R9" i="5" a="1"/>
  <c r="AG9" i="5" a="1"/>
  <c r="BQ7" i="5"/>
  <c r="AH52" i="4" l="1"/>
  <c r="AM138" i="4"/>
  <c r="AM142" i="4"/>
  <c r="AM146" i="4"/>
  <c r="AM158" i="4"/>
  <c r="AM150" i="4"/>
  <c r="M9" i="5"/>
  <c r="AB3" i="5"/>
  <c r="R3" i="5"/>
  <c r="S3" i="5"/>
  <c r="DH3" i="5"/>
  <c r="BD156" i="4"/>
  <c r="BD160" i="4"/>
  <c r="BD148" i="4"/>
  <c r="AM64" i="4"/>
  <c r="BC159" i="4"/>
  <c r="BC157" i="4"/>
  <c r="BB157" i="4"/>
  <c r="BB159" i="4"/>
  <c r="BA159" i="4"/>
  <c r="BA157" i="4"/>
  <c r="AZ157" i="4"/>
  <c r="AZ159" i="4"/>
  <c r="AY157" i="4"/>
  <c r="AX157" i="4"/>
  <c r="AW157" i="4"/>
  <c r="AV157" i="4"/>
  <c r="AT157" i="4"/>
  <c r="AS157" i="4"/>
  <c r="AR157" i="4"/>
  <c r="AQ159" i="4"/>
  <c r="AQ157" i="4"/>
  <c r="AM159" i="4"/>
  <c r="AM157" i="4"/>
  <c r="AL157" i="4"/>
  <c r="AL159" i="4"/>
  <c r="G3" i="5"/>
  <c r="E3" i="5"/>
  <c r="D3" i="5"/>
  <c r="AP157" i="4"/>
  <c r="AP159" i="4"/>
  <c r="AM203" i="4"/>
  <c r="AU157" i="4"/>
  <c r="AU159" i="4"/>
  <c r="AO157" i="4"/>
  <c r="AO159" i="4"/>
  <c r="K3" i="5"/>
  <c r="BW3" i="5"/>
  <c r="AK3" i="5"/>
  <c r="H3" i="5"/>
  <c r="BR3" i="5"/>
  <c r="I3" i="5"/>
  <c r="AH3" i="5"/>
  <c r="L3" i="5"/>
  <c r="I5" i="10"/>
  <c r="J5" i="10" s="1"/>
  <c r="N3" i="5"/>
  <c r="AL3" i="5"/>
  <c r="B3" i="5"/>
  <c r="O3" i="5"/>
  <c r="AM3" i="5"/>
  <c r="I6" i="10"/>
  <c r="J6" i="10" s="1"/>
  <c r="C3" i="5"/>
  <c r="I16" i="10"/>
  <c r="J16" i="10" s="1"/>
  <c r="Q3" i="5"/>
  <c r="DG3" i="5"/>
  <c r="AP3" i="5"/>
  <c r="K18" i="10"/>
  <c r="F3" i="5"/>
  <c r="AQ3" i="5"/>
  <c r="K21" i="10"/>
  <c r="K48" i="10"/>
  <c r="DJ3" i="5"/>
  <c r="I13" i="10"/>
  <c r="J13" i="10" s="1"/>
  <c r="BQ3" i="5"/>
  <c r="U3" i="5"/>
  <c r="I11" i="10"/>
  <c r="J11" i="10" s="1"/>
  <c r="K36" i="10"/>
  <c r="P3" i="5"/>
  <c r="AN3" i="5"/>
  <c r="Y3" i="5"/>
  <c r="BS3" i="5"/>
  <c r="BT5" i="5"/>
  <c r="CQ3" i="5"/>
  <c r="CR5" i="5"/>
  <c r="BX3" i="5"/>
  <c r="BY5" i="5"/>
  <c r="Z3" i="5"/>
  <c r="AA3" i="5"/>
  <c r="DI3" i="5"/>
  <c r="I8" i="10"/>
  <c r="J8" i="10" s="1"/>
  <c r="I18" i="10"/>
  <c r="J18" i="10" s="1"/>
  <c r="I21" i="10"/>
  <c r="J21" i="10" s="1"/>
  <c r="I24" i="10"/>
  <c r="J24" i="10" s="1"/>
  <c r="I27" i="10"/>
  <c r="J27" i="10" s="1"/>
  <c r="I30" i="10"/>
  <c r="J30" i="10" s="1"/>
  <c r="I33" i="10"/>
  <c r="J33" i="10" s="1"/>
  <c r="I36" i="10"/>
  <c r="J36" i="10" s="1"/>
  <c r="I39" i="10"/>
  <c r="J39" i="10" s="1"/>
  <c r="I42" i="10"/>
  <c r="J42" i="10" s="1"/>
  <c r="I45" i="10"/>
  <c r="J45" i="10" s="1"/>
  <c r="I48" i="10"/>
  <c r="J48" i="10" s="1"/>
  <c r="I51" i="10"/>
  <c r="J51" i="10" s="1"/>
  <c r="I54" i="10"/>
  <c r="J54" i="10" s="1"/>
  <c r="I57" i="10"/>
  <c r="J57" i="10" s="1"/>
  <c r="I60" i="10"/>
  <c r="J60" i="10" s="1"/>
  <c r="I63" i="10"/>
  <c r="J63" i="10" s="1"/>
  <c r="I66" i="10"/>
  <c r="J66" i="10" s="1"/>
  <c r="I69" i="10"/>
  <c r="J69" i="10" s="1"/>
  <c r="I72" i="10"/>
  <c r="J72" i="10" s="1"/>
  <c r="I75" i="10"/>
  <c r="J75" i="10" s="1"/>
  <c r="I78" i="10"/>
  <c r="J78" i="10" s="1"/>
  <c r="I81" i="10"/>
  <c r="J81" i="10" s="1"/>
  <c r="I84" i="10"/>
  <c r="J84" i="10" s="1"/>
  <c r="I87" i="10"/>
  <c r="J87" i="10" s="1"/>
  <c r="AO3" i="5"/>
  <c r="I31" i="10"/>
  <c r="J31" i="10" s="1"/>
  <c r="I43" i="10"/>
  <c r="J43" i="10" s="1"/>
  <c r="I49" i="10"/>
  <c r="J49" i="10" s="1"/>
  <c r="I55" i="10"/>
  <c r="J55" i="10" s="1"/>
  <c r="I61" i="10"/>
  <c r="J61" i="10" s="1"/>
  <c r="I70" i="10"/>
  <c r="J70" i="10" s="1"/>
  <c r="I79" i="10"/>
  <c r="J79" i="10" s="1"/>
  <c r="I82" i="10"/>
  <c r="J82" i="10" s="1"/>
  <c r="I85" i="10"/>
  <c r="J85" i="10" s="1"/>
  <c r="I88" i="10"/>
  <c r="J88" i="10" s="1"/>
  <c r="CP3" i="5"/>
  <c r="T3" i="5"/>
  <c r="AF3" i="5"/>
  <c r="AR3" i="5"/>
  <c r="I4" i="10"/>
  <c r="J4" i="10" s="1"/>
  <c r="I14" i="10"/>
  <c r="J14" i="10" s="1"/>
  <c r="AD3" i="5"/>
  <c r="I73" i="10"/>
  <c r="J73" i="10" s="1"/>
  <c r="AE3" i="5"/>
  <c r="I9" i="10"/>
  <c r="J9" i="10" s="1"/>
  <c r="I19" i="10"/>
  <c r="J19" i="10" s="1"/>
  <c r="I22" i="10"/>
  <c r="J22" i="10" s="1"/>
  <c r="I25" i="10"/>
  <c r="J25" i="10" s="1"/>
  <c r="I28" i="10"/>
  <c r="J28" i="10" s="1"/>
  <c r="I34" i="10"/>
  <c r="J34" i="10" s="1"/>
  <c r="I37" i="10"/>
  <c r="J37" i="10" s="1"/>
  <c r="I40" i="10"/>
  <c r="J40" i="10" s="1"/>
  <c r="I46" i="10"/>
  <c r="J46" i="10" s="1"/>
  <c r="I52" i="10"/>
  <c r="J52" i="10" s="1"/>
  <c r="I58" i="10"/>
  <c r="J58" i="10" s="1"/>
  <c r="I64" i="10"/>
  <c r="J64" i="10" s="1"/>
  <c r="I76" i="10"/>
  <c r="J76" i="10" s="1"/>
  <c r="AG3" i="5"/>
  <c r="K22" i="10"/>
  <c r="BP3" i="5"/>
  <c r="I7" i="10"/>
  <c r="J7" i="10" s="1"/>
  <c r="AC3" i="5"/>
  <c r="I67" i="10"/>
  <c r="J67" i="10" s="1"/>
  <c r="K19" i="10"/>
  <c r="K37" i="10"/>
  <c r="K49" i="10"/>
  <c r="V3" i="5"/>
  <c r="I12" i="10"/>
  <c r="J12" i="10" s="1"/>
  <c r="J3" i="5"/>
  <c r="W3" i="5"/>
  <c r="AI3" i="5"/>
  <c r="I17" i="10"/>
  <c r="I20" i="10"/>
  <c r="J20" i="10" s="1"/>
  <c r="I23" i="10"/>
  <c r="J23" i="10" s="1"/>
  <c r="I26" i="10"/>
  <c r="J26" i="10" s="1"/>
  <c r="I29" i="10"/>
  <c r="J29" i="10" s="1"/>
  <c r="I32" i="10"/>
  <c r="J32" i="10" s="1"/>
  <c r="I35" i="10"/>
  <c r="J35" i="10" s="1"/>
  <c r="I38" i="10"/>
  <c r="J38" i="10" s="1"/>
  <c r="I41" i="10"/>
  <c r="J41" i="10" s="1"/>
  <c r="I44" i="10"/>
  <c r="J44" i="10" s="1"/>
  <c r="I47" i="10"/>
  <c r="J47" i="10" s="1"/>
  <c r="I50" i="10"/>
  <c r="J50" i="10" s="1"/>
  <c r="I53" i="10"/>
  <c r="J53" i="10" s="1"/>
  <c r="I56" i="10"/>
  <c r="J56" i="10" s="1"/>
  <c r="I59" i="10"/>
  <c r="J59" i="10" s="1"/>
  <c r="I62" i="10"/>
  <c r="J62" i="10" s="1"/>
  <c r="I65" i="10"/>
  <c r="J65" i="10" s="1"/>
  <c r="I68" i="10"/>
  <c r="J68" i="10" s="1"/>
  <c r="I71" i="10"/>
  <c r="J71" i="10" s="1"/>
  <c r="I74" i="10"/>
  <c r="J74" i="10" s="1"/>
  <c r="I77" i="10"/>
  <c r="J77" i="10" s="1"/>
  <c r="I80" i="10"/>
  <c r="J80" i="10" s="1"/>
  <c r="I83" i="10"/>
  <c r="J83" i="10" s="1"/>
  <c r="I86" i="10"/>
  <c r="J86" i="10" s="1"/>
  <c r="I89" i="10"/>
  <c r="J89" i="10" s="1"/>
  <c r="BO3" i="5"/>
  <c r="X3" i="5"/>
  <c r="AJ3" i="5"/>
  <c r="I10" i="10"/>
  <c r="J10" i="10" s="1"/>
  <c r="I15" i="10"/>
  <c r="J15" i="10" s="1"/>
  <c r="K17" i="10"/>
  <c r="K20" i="10"/>
  <c r="K47" i="10"/>
  <c r="AS5" i="5"/>
  <c r="F9" i="5"/>
  <c r="L9" i="5"/>
  <c r="S9" i="5"/>
  <c r="AK9" i="5"/>
  <c r="AQ9" i="5"/>
  <c r="BO9" i="5"/>
  <c r="CP9" i="5"/>
  <c r="DI9" i="5"/>
  <c r="AE9" i="5"/>
  <c r="CO9" i="5"/>
  <c r="Y9" i="5"/>
  <c r="G9" i="5"/>
  <c r="N9" i="5"/>
  <c r="T9" i="5"/>
  <c r="Z9" i="5"/>
  <c r="AL9" i="5"/>
  <c r="AR9" i="5"/>
  <c r="BP9" i="5"/>
  <c r="CQ9" i="5"/>
  <c r="DJ9" i="5"/>
  <c r="E9" i="5"/>
  <c r="X9" i="5"/>
  <c r="AP9" i="5"/>
  <c r="B9" i="5"/>
  <c r="H9" i="5"/>
  <c r="U9" i="5"/>
  <c r="AA9" i="5"/>
  <c r="AG9" i="5"/>
  <c r="AM9" i="5"/>
  <c r="BW9" i="5"/>
  <c r="K9" i="5"/>
  <c r="AD9" i="5"/>
  <c r="C9" i="5"/>
  <c r="I9" i="5"/>
  <c r="V9" i="5"/>
  <c r="AH9" i="5"/>
  <c r="AN9" i="5"/>
  <c r="BX9" i="5"/>
  <c r="R9" i="5"/>
  <c r="D9" i="5"/>
  <c r="J9" i="5"/>
  <c r="Q9" i="5"/>
  <c r="W9" i="5"/>
  <c r="AC9" i="5"/>
  <c r="AO9" i="5"/>
  <c r="DH9" i="5"/>
  <c r="P10" i="5"/>
  <c r="U10" i="5" s="1"/>
  <c r="V10" i="5" s="1"/>
  <c r="R10" i="5" s="1"/>
  <c r="S10" i="5" s="1"/>
  <c r="W10" i="5" s="1"/>
  <c r="X10" i="5" s="1"/>
  <c r="Y10" i="5" s="1"/>
  <c r="Z10" i="5" s="1"/>
  <c r="AA10" i="5" s="1"/>
  <c r="AB10" i="5" s="1"/>
  <c r="AC10" i="5" s="1"/>
  <c r="AD10" i="5" s="1"/>
  <c r="AE10" i="5" s="1"/>
  <c r="AF10" i="5" s="1"/>
  <c r="AG10" i="5" s="1"/>
  <c r="AH10" i="5" s="1"/>
  <c r="AI10" i="5" s="1"/>
  <c r="AJ10" i="5" s="1"/>
  <c r="AK10" i="5" s="1"/>
  <c r="AL10" i="5" s="1"/>
  <c r="AM10" i="5" s="1"/>
  <c r="AN10" i="5" s="1"/>
  <c r="AO10" i="5" s="1"/>
  <c r="AP10" i="5" s="1"/>
  <c r="AQ10" i="5" s="1"/>
  <c r="AR10" i="5" s="1"/>
  <c r="AS10" i="5" s="1"/>
  <c r="AT10" i="5" s="1"/>
  <c r="AU10" i="5" s="1"/>
  <c r="AV10" i="5" s="1"/>
  <c r="AW10" i="5" s="1"/>
  <c r="AX10" i="5" s="1"/>
  <c r="AY10" i="5" s="1"/>
  <c r="AZ10" i="5" s="1"/>
  <c r="BA10" i="5" s="1"/>
  <c r="BB10" i="5" s="1"/>
  <c r="BC10" i="5" s="1"/>
  <c r="BD10" i="5" s="1"/>
  <c r="BE10" i="5" s="1"/>
  <c r="BF10" i="5" s="1"/>
  <c r="BG10" i="5" s="1"/>
  <c r="BH10" i="5" s="1"/>
  <c r="BI10" i="5" s="1"/>
  <c r="BJ10" i="5" s="1"/>
  <c r="BK10" i="5" s="1"/>
  <c r="BL10" i="5" s="1"/>
  <c r="BM10" i="5" s="1"/>
  <c r="BN10" i="5" s="1"/>
  <c r="BO10" i="5" s="1"/>
  <c r="BP10" i="5" s="1"/>
  <c r="BQ10" i="5" s="1"/>
  <c r="BR10" i="5" s="1"/>
  <c r="O10" i="5"/>
  <c r="M10" i="5" s="1"/>
  <c r="BQ9" i="5" a="1"/>
  <c r="DG9" i="5" a="1"/>
  <c r="BY9" i="5" a="1"/>
  <c r="BT9" i="5" a="1"/>
  <c r="AB9" i="5" a="1"/>
  <c r="CR9" i="5" a="1"/>
  <c r="BT7" i="5"/>
  <c r="BR9" i="5" a="1"/>
  <c r="AS9" i="5" a="1"/>
  <c r="BY7" i="5"/>
  <c r="CR7" i="5"/>
  <c r="AS7" i="5"/>
  <c r="AF9" i="5" a="1"/>
  <c r="BS9" i="5" a="1"/>
  <c r="AM154" i="4" l="1"/>
  <c r="AB9" i="5"/>
  <c r="AF9" i="5"/>
  <c r="BQ9" i="5"/>
  <c r="DG9" i="5"/>
  <c r="BR9" i="5"/>
  <c r="BS9" i="5"/>
  <c r="BY9" i="5"/>
  <c r="CR9" i="5"/>
  <c r="BT9" i="5"/>
  <c r="BY3" i="5"/>
  <c r="BZ5" i="5"/>
  <c r="CS5" i="5"/>
  <c r="CR3" i="5"/>
  <c r="BU5" i="5"/>
  <c r="BT3" i="5"/>
  <c r="J17" i="10"/>
  <c r="C5" i="10" s="1"/>
  <c r="C10" i="10"/>
  <c r="AS9" i="5"/>
  <c r="AT5" i="5"/>
  <c r="AS3" i="5"/>
  <c r="BW10" i="5"/>
  <c r="BX10" i="5" s="1"/>
  <c r="BY10" i="5" s="1"/>
  <c r="BZ10" i="5" s="1"/>
  <c r="CA10" i="5" s="1"/>
  <c r="CB10" i="5" s="1"/>
  <c r="CC10" i="5" s="1"/>
  <c r="CD10" i="5" s="1"/>
  <c r="CE10" i="5" s="1"/>
  <c r="CF10" i="5" s="1"/>
  <c r="CG10" i="5" s="1"/>
  <c r="CH10" i="5" s="1"/>
  <c r="CI10" i="5" s="1"/>
  <c r="CJ10" i="5" s="1"/>
  <c r="CK10" i="5" s="1"/>
  <c r="BS10" i="5"/>
  <c r="BT10" i="5" s="1"/>
  <c r="BU10" i="5" s="1"/>
  <c r="BV10" i="5" s="1"/>
  <c r="CS9" i="5" a="1"/>
  <c r="BU9" i="5" a="1"/>
  <c r="CS7" i="5"/>
  <c r="AT7" i="5"/>
  <c r="AT9" i="5" a="1"/>
  <c r="BU7" i="5"/>
  <c r="BZ7" i="5"/>
  <c r="BZ9" i="5" a="1"/>
  <c r="CO10" i="5" l="1"/>
  <c r="CP10" i="5" s="1"/>
  <c r="CQ10" i="5" s="1"/>
  <c r="CR10" i="5" s="1"/>
  <c r="CS10" i="5" s="1"/>
  <c r="CT10" i="5" s="1"/>
  <c r="CU10" i="5" s="1"/>
  <c r="CV10" i="5" s="1"/>
  <c r="CW10" i="5" s="1"/>
  <c r="CX10" i="5" s="1"/>
  <c r="CY10" i="5" s="1"/>
  <c r="CZ10" i="5" s="1"/>
  <c r="DC10" i="5" s="1"/>
  <c r="DF10" i="5" s="1"/>
  <c r="CL10" i="5"/>
  <c r="CM10" i="5" s="1"/>
  <c r="CN10" i="5" s="1"/>
  <c r="BU9" i="5"/>
  <c r="CS9" i="5"/>
  <c r="BZ9" i="5"/>
  <c r="L12" i="10"/>
  <c r="L9" i="10"/>
  <c r="L30" i="10"/>
  <c r="L14" i="10"/>
  <c r="L4" i="10"/>
  <c r="L6" i="10"/>
  <c r="L72" i="10"/>
  <c r="L57" i="10"/>
  <c r="L51" i="10"/>
  <c r="L42" i="10"/>
  <c r="L36" i="10"/>
  <c r="L27" i="10"/>
  <c r="L18" i="10"/>
  <c r="L8" i="10"/>
  <c r="L88" i="10"/>
  <c r="L85" i="10"/>
  <c r="L82" i="10"/>
  <c r="L79" i="10"/>
  <c r="L76" i="10"/>
  <c r="L73" i="10"/>
  <c r="L70" i="10"/>
  <c r="L67" i="10"/>
  <c r="L64" i="10"/>
  <c r="L61" i="10"/>
  <c r="L58" i="10"/>
  <c r="L55" i="10"/>
  <c r="L52" i="10"/>
  <c r="L49" i="10"/>
  <c r="L46" i="10"/>
  <c r="L43" i="10"/>
  <c r="L40" i="10"/>
  <c r="L37" i="10"/>
  <c r="L34" i="10"/>
  <c r="L31" i="10"/>
  <c r="L28" i="10"/>
  <c r="L25" i="10"/>
  <c r="L22" i="10"/>
  <c r="L19" i="10"/>
  <c r="L11" i="10"/>
  <c r="L87" i="10"/>
  <c r="L84" i="10"/>
  <c r="L81" i="10"/>
  <c r="L78" i="10"/>
  <c r="L75" i="10"/>
  <c r="L69" i="10"/>
  <c r="L66" i="10"/>
  <c r="L63" i="10"/>
  <c r="L54" i="10"/>
  <c r="L48" i="10"/>
  <c r="L39" i="10"/>
  <c r="L33" i="10"/>
  <c r="L21" i="10"/>
  <c r="L60" i="10"/>
  <c r="L24" i="10"/>
  <c r="L16" i="10"/>
  <c r="L13" i="10"/>
  <c r="L45" i="10"/>
  <c r="L15" i="10"/>
  <c r="L10" i="10"/>
  <c r="L89" i="10"/>
  <c r="L86" i="10"/>
  <c r="L83" i="10"/>
  <c r="L80" i="10"/>
  <c r="L77" i="10"/>
  <c r="L74" i="10"/>
  <c r="L71" i="10"/>
  <c r="L68" i="10"/>
  <c r="L65" i="10"/>
  <c r="L62" i="10"/>
  <c r="L59" i="10"/>
  <c r="L56" i="10"/>
  <c r="L53" i="10"/>
  <c r="L50" i="10"/>
  <c r="L47" i="10"/>
  <c r="L44" i="10"/>
  <c r="L41" i="10"/>
  <c r="L38" i="10"/>
  <c r="L35" i="10"/>
  <c r="L32" i="10"/>
  <c r="L29" i="10"/>
  <c r="L26" i="10"/>
  <c r="L23" i="10"/>
  <c r="L20" i="10"/>
  <c r="L17" i="10"/>
  <c r="L7" i="10"/>
  <c r="L5" i="10"/>
  <c r="BU3" i="5"/>
  <c r="BV5" i="5"/>
  <c r="CS3" i="5"/>
  <c r="CT5" i="5"/>
  <c r="BZ3" i="5"/>
  <c r="CA5" i="5"/>
  <c r="AT9" i="5"/>
  <c r="AU5" i="5"/>
  <c r="AT3" i="5"/>
  <c r="BV7" i="5"/>
  <c r="CA7" i="5"/>
  <c r="AU9" i="5" a="1"/>
  <c r="CA9" i="5" a="1"/>
  <c r="BV9" i="5" a="1"/>
  <c r="CT9" i="5" a="1"/>
  <c r="CT7" i="5"/>
  <c r="AU7" i="5"/>
  <c r="DA10" i="5" l="1"/>
  <c r="DD10" i="5" s="1"/>
  <c r="CT9" i="5"/>
  <c r="BV9" i="5"/>
  <c r="CA9" i="5"/>
  <c r="C6" i="10"/>
  <c r="C8" i="10" s="1"/>
  <c r="CT3" i="5"/>
  <c r="CU5" i="5"/>
  <c r="BV3" i="5"/>
  <c r="CB5" i="5"/>
  <c r="CA3" i="5"/>
  <c r="AU9" i="5"/>
  <c r="AU3" i="5"/>
  <c r="AV5" i="5"/>
  <c r="AV9" i="5" a="1"/>
  <c r="CB9" i="5" a="1"/>
  <c r="AV7" i="5"/>
  <c r="CU7" i="5"/>
  <c r="AI9" i="5" a="1"/>
  <c r="CU9" i="5" a="1"/>
  <c r="CB7" i="5"/>
  <c r="C17" i="10" l="1" a="1"/>
  <c r="C17" i="10" s="1"/>
  <c r="AC12" i="4" s="1"/>
  <c r="AM40" i="4" s="1"/>
  <c r="C12" i="10" a="1"/>
  <c r="C12" i="10" s="1"/>
  <c r="C13" i="10" a="1"/>
  <c r="C13" i="10" s="1"/>
  <c r="DB10" i="5"/>
  <c r="DE10" i="5" s="1"/>
  <c r="DG10" i="5" s="1"/>
  <c r="DH10" i="5" s="1"/>
  <c r="CB9" i="5"/>
  <c r="CU9" i="5"/>
  <c r="CC5" i="5"/>
  <c r="CB3" i="5"/>
  <c r="CV5" i="5"/>
  <c r="CU3" i="5"/>
  <c r="AV9" i="5"/>
  <c r="AW5" i="5"/>
  <c r="AV3" i="5"/>
  <c r="AI9" i="5"/>
  <c r="AH58" i="4"/>
  <c r="AW9" i="5" a="1"/>
  <c r="CC9" i="5" a="1"/>
  <c r="CV9" i="5" a="1"/>
  <c r="CV7" i="5"/>
  <c r="AW7" i="5"/>
  <c r="AJ9" i="5" a="1"/>
  <c r="P9" i="5" a="1"/>
  <c r="CC7" i="5"/>
  <c r="C16" i="10" l="1"/>
  <c r="W12" i="4" s="1"/>
  <c r="AM39" i="4" s="1"/>
  <c r="P9" i="5"/>
  <c r="DI10" i="5"/>
  <c r="DJ10" i="5" s="1"/>
  <c r="CV9" i="5"/>
  <c r="CC9" i="5"/>
  <c r="CV3" i="5"/>
  <c r="CW5" i="5"/>
  <c r="CD5" i="5"/>
  <c r="CC3" i="5"/>
  <c r="AW9" i="5"/>
  <c r="AX5" i="5"/>
  <c r="AW3" i="5"/>
  <c r="AJ9" i="5"/>
  <c r="CW7" i="5"/>
  <c r="CW9" i="5" a="1"/>
  <c r="CD7" i="5"/>
  <c r="O9" i="5" a="1"/>
  <c r="CD9" i="5" a="1"/>
  <c r="AX7" i="5"/>
  <c r="AX9" i="5" a="1"/>
  <c r="O9" i="5" l="1"/>
  <c r="CD9" i="5"/>
  <c r="CW9" i="5"/>
  <c r="CD3" i="5"/>
  <c r="CE5" i="5"/>
  <c r="CX5" i="5"/>
  <c r="CW3" i="5"/>
  <c r="AX9" i="5"/>
  <c r="AY5" i="5"/>
  <c r="AX3" i="5"/>
  <c r="CE7" i="5"/>
  <c r="CX7" i="5"/>
  <c r="AY9" i="5" a="1"/>
  <c r="AY7" i="5"/>
  <c r="CE9" i="5" a="1"/>
  <c r="CX9" i="5" a="1"/>
  <c r="CX9" i="5" l="1"/>
  <c r="CE9" i="5"/>
  <c r="CY5" i="5"/>
  <c r="CX3" i="5"/>
  <c r="CE3" i="5"/>
  <c r="CF5" i="5"/>
  <c r="AY9" i="5"/>
  <c r="AY3" i="5"/>
  <c r="AZ5" i="5"/>
  <c r="AZ9" i="5" a="1"/>
  <c r="CF7" i="5"/>
  <c r="CY9" i="5" a="1"/>
  <c r="CY7" i="5"/>
  <c r="AZ7" i="5"/>
  <c r="CF9" i="5" a="1"/>
  <c r="CF9" i="5" l="1"/>
  <c r="CY9" i="5"/>
  <c r="CG5" i="5"/>
  <c r="CF3" i="5"/>
  <c r="CY3" i="5"/>
  <c r="CZ5" i="5"/>
  <c r="AZ9" i="5"/>
  <c r="BA5" i="5"/>
  <c r="AZ3" i="5"/>
  <c r="BA7" i="5"/>
  <c r="CZ7" i="5"/>
  <c r="CZ9" i="5" a="1"/>
  <c r="CG9" i="5" a="1"/>
  <c r="BA9" i="5" a="1"/>
  <c r="CG7" i="5"/>
  <c r="CZ9" i="5" l="1"/>
  <c r="CG9" i="5"/>
  <c r="CZ3" i="5"/>
  <c r="DA5" i="5"/>
  <c r="CG3" i="5"/>
  <c r="CH5" i="5"/>
  <c r="BA9" i="5"/>
  <c r="BB5" i="5"/>
  <c r="BA3" i="5"/>
  <c r="CH9" i="5" a="1"/>
  <c r="DA9" i="5" a="1"/>
  <c r="BB7" i="5"/>
  <c r="DA7" i="5"/>
  <c r="CH7" i="5"/>
  <c r="BB9" i="5" a="1"/>
  <c r="CH9" i="5" l="1"/>
  <c r="DA9" i="5"/>
  <c r="CI5" i="5"/>
  <c r="CH3" i="5"/>
  <c r="DB5" i="5"/>
  <c r="DA3" i="5"/>
  <c r="BB9" i="5"/>
  <c r="BC5" i="5"/>
  <c r="BB3" i="5"/>
  <c r="DB7" i="5"/>
  <c r="DB9" i="5" a="1"/>
  <c r="BC7" i="5"/>
  <c r="BC9" i="5" a="1"/>
  <c r="CI7" i="5"/>
  <c r="CI9" i="5" a="1"/>
  <c r="DB9" i="5" l="1"/>
  <c r="CI9" i="5"/>
  <c r="DC5" i="5"/>
  <c r="DB3" i="5"/>
  <c r="CJ5" i="5"/>
  <c r="CI3" i="5"/>
  <c r="BC9" i="5"/>
  <c r="BD5" i="5"/>
  <c r="BC3" i="5"/>
  <c r="CJ9" i="5" a="1"/>
  <c r="DC7" i="5"/>
  <c r="BD9" i="5" a="1"/>
  <c r="CJ7" i="5"/>
  <c r="DC9" i="5" a="1"/>
  <c r="BD7" i="5"/>
  <c r="CJ9" i="5" l="1"/>
  <c r="DC9" i="5"/>
  <c r="CJ3" i="5"/>
  <c r="CK5" i="5"/>
  <c r="CL5" i="5" s="1"/>
  <c r="CM5" i="5" s="1"/>
  <c r="DD5" i="5"/>
  <c r="DC3" i="5"/>
  <c r="BD9" i="5"/>
  <c r="BD3" i="5"/>
  <c r="BE5" i="5"/>
  <c r="CL9" i="5" a="1"/>
  <c r="CL7" i="5"/>
  <c r="BE9" i="5" a="1"/>
  <c r="DD7" i="5"/>
  <c r="CK7" i="5"/>
  <c r="CK9" i="5" a="1"/>
  <c r="CM9" i="5" a="1"/>
  <c r="CM7" i="5"/>
  <c r="DD9" i="5" a="1"/>
  <c r="BE7" i="5"/>
  <c r="CM9" i="5" l="1"/>
  <c r="CM3" i="5"/>
  <c r="CN5" i="5"/>
  <c r="CL9" i="5"/>
  <c r="CL3" i="5"/>
  <c r="CK9" i="5"/>
  <c r="DD9" i="5"/>
  <c r="CK3" i="5"/>
  <c r="DE5" i="5"/>
  <c r="DF5" i="5" s="1"/>
  <c r="DD3" i="5"/>
  <c r="BE9" i="5"/>
  <c r="BF5" i="5"/>
  <c r="BE3" i="5"/>
  <c r="CN7" i="5"/>
  <c r="CN9" i="5" a="1"/>
  <c r="DE9" i="5" a="1"/>
  <c r="DF9" i="5" a="1"/>
  <c r="BF9" i="5" a="1"/>
  <c r="DE7" i="5"/>
  <c r="BF7" i="5"/>
  <c r="DF7" i="5"/>
  <c r="CN9" i="5" l="1"/>
  <c r="CN3" i="5"/>
  <c r="DF9" i="5"/>
  <c r="DF3" i="5"/>
  <c r="DE9" i="5"/>
  <c r="DE3" i="5"/>
  <c r="BF9" i="5"/>
  <c r="BG5" i="5"/>
  <c r="BF3" i="5"/>
  <c r="BG7" i="5"/>
  <c r="BG9" i="5" a="1"/>
  <c r="BG9" i="5" l="1"/>
  <c r="BG3" i="5"/>
  <c r="BH5" i="5"/>
  <c r="BH7" i="5"/>
  <c r="BH9" i="5" a="1"/>
  <c r="BH9" i="5" l="1"/>
  <c r="BI5" i="5"/>
  <c r="BH3" i="5"/>
  <c r="BI9" i="5" a="1"/>
  <c r="BI7" i="5"/>
  <c r="BI9" i="5" l="1"/>
  <c r="BJ5" i="5"/>
  <c r="BI3" i="5"/>
  <c r="BJ7" i="5"/>
  <c r="BJ9" i="5" a="1"/>
  <c r="BJ9" i="5" l="1"/>
  <c r="BK5" i="5"/>
  <c r="BJ3" i="5"/>
  <c r="BK9" i="5" a="1"/>
  <c r="BK7" i="5"/>
  <c r="BK9" i="5" l="1"/>
  <c r="BK3" i="5"/>
  <c r="BL5" i="5"/>
  <c r="BL7" i="5"/>
  <c r="BL9" i="5" a="1"/>
  <c r="BL9" i="5" l="1"/>
  <c r="BM5" i="5"/>
  <c r="BL3" i="5"/>
  <c r="BM7" i="5"/>
  <c r="BM9" i="5" a="1"/>
  <c r="BM9" i="5" l="1"/>
  <c r="BN5" i="5"/>
  <c r="BM3" i="5"/>
  <c r="BN9" i="5" a="1"/>
  <c r="BN7" i="5"/>
  <c r="BN9" i="5" l="1"/>
  <c r="BN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金子 理恵</author>
  </authors>
  <commentList>
    <comment ref="AH7" authorId="0" shapeId="0" xr:uid="{A9D49DBF-0652-4BCF-81E0-363B1069DC04}">
      <text>
        <r>
          <rPr>
            <sz val="9"/>
            <color indexed="81"/>
            <rFont val="MS P ゴシック"/>
            <family val="3"/>
            <charset val="128"/>
          </rPr>
          <t>TRUEにすると、その他欄の灰色塗りつぶしを解除</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金子 理恵</author>
  </authors>
  <commentList>
    <comment ref="U15" authorId="0" shapeId="0" xr:uid="{678B4E2F-3259-4D00-9094-807F013961A7}">
      <text>
        <r>
          <rPr>
            <sz val="9"/>
            <color indexed="81"/>
            <rFont val="MS P ゴシック"/>
            <family val="3"/>
            <charset val="128"/>
          </rPr>
          <t>非表示設定</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<sst xmlns="http://schemas.openxmlformats.org/spreadsheetml/2006/main" count="2351" uniqueCount="1146">
  <si>
    <t>施設名称</t>
    <rPh sb="0" eb="4">
      <t>シセツメイショウ</t>
    </rPh>
    <phoneticPr fontId="1"/>
  </si>
  <si>
    <t>太陽光発電</t>
    <rPh sb="0" eb="5">
      <t>タイヨウコウハツデン</t>
    </rPh>
    <phoneticPr fontId="1"/>
  </si>
  <si>
    <t>容量</t>
    <rPh sb="0" eb="2">
      <t>ヨウリョウ</t>
    </rPh>
    <phoneticPr fontId="1"/>
  </si>
  <si>
    <t>kWh</t>
    <phoneticPr fontId="1"/>
  </si>
  <si>
    <t>蓄電池</t>
    <rPh sb="0" eb="3">
      <t>チクデンチ</t>
    </rPh>
    <phoneticPr fontId="1"/>
  </si>
  <si>
    <t>合計</t>
    <rPh sb="0" eb="2">
      <t>ゴウケイ</t>
    </rPh>
    <phoneticPr fontId="1"/>
  </si>
  <si>
    <t>所在地</t>
    <rPh sb="0" eb="3">
      <t>ショザイチ</t>
    </rPh>
    <phoneticPr fontId="1"/>
  </si>
  <si>
    <t>年</t>
    <rPh sb="0" eb="1">
      <t>ネン</t>
    </rPh>
    <phoneticPr fontId="1"/>
  </si>
  <si>
    <t>日</t>
    <rPh sb="0" eb="1">
      <t>ニチ</t>
    </rPh>
    <phoneticPr fontId="1"/>
  </si>
  <si>
    <t>その他</t>
    <rPh sb="2" eb="3">
      <t>タ</t>
    </rPh>
    <phoneticPr fontId="1"/>
  </si>
  <si>
    <t>万円</t>
    <rPh sb="0" eb="2">
      <t>マンエン</t>
    </rPh>
    <phoneticPr fontId="1"/>
  </si>
  <si>
    <t>シート名</t>
    <rPh sb="3" eb="4">
      <t>メイ</t>
    </rPh>
    <phoneticPr fontId="1"/>
  </si>
  <si>
    <t>新築</t>
    <rPh sb="0" eb="2">
      <t>シンチク</t>
    </rPh>
    <phoneticPr fontId="1"/>
  </si>
  <si>
    <t>木造</t>
    <rPh sb="0" eb="2">
      <t>モクゾウ</t>
    </rPh>
    <phoneticPr fontId="1"/>
  </si>
  <si>
    <t>ファイル通しNo</t>
    <rPh sb="4" eb="5">
      <t>トオ</t>
    </rPh>
    <phoneticPr fontId="1"/>
  </si>
  <si>
    <t>※集計シート No欄</t>
    <rPh sb="1" eb="3">
      <t>シュウケイ</t>
    </rPh>
    <rPh sb="9" eb="10">
      <t>ラン</t>
    </rPh>
    <phoneticPr fontId="1"/>
  </si>
  <si>
    <t>No</t>
    <phoneticPr fontId="1"/>
  </si>
  <si>
    <t>回答</t>
    <rPh sb="0" eb="2">
      <t>カイトウ</t>
    </rPh>
    <phoneticPr fontId="1"/>
  </si>
  <si>
    <t>データ</t>
    <phoneticPr fontId="1"/>
  </si>
  <si>
    <t>リンクセル</t>
  </si>
  <si>
    <t>セル番地確認用</t>
    <rPh sb="2" eb="4">
      <t>バンチ</t>
    </rPh>
    <rPh sb="4" eb="7">
      <t>カクニンヨウ</t>
    </rPh>
    <phoneticPr fontId="1"/>
  </si>
  <si>
    <t>列番号</t>
    <rPh sb="0" eb="3">
      <t>レツバンゴウ</t>
    </rPh>
    <phoneticPr fontId="1"/>
  </si>
  <si>
    <t>行番号</t>
    <rPh sb="0" eb="3">
      <t>ギョウバンゴウ</t>
    </rPh>
    <phoneticPr fontId="1"/>
  </si>
  <si>
    <t>データセル番地</t>
    <rPh sb="5" eb="7">
      <t>バンチ</t>
    </rPh>
    <phoneticPr fontId="1"/>
  </si>
  <si>
    <t>改修</t>
  </si>
  <si>
    <t>工場</t>
  </si>
  <si>
    <t>回答</t>
  </si>
  <si>
    <t>ZEBアンケート</t>
    <phoneticPr fontId="1"/>
  </si>
  <si>
    <t>事業所の基本情報</t>
    <phoneticPr fontId="1"/>
  </si>
  <si>
    <t>選択肢</t>
    <rPh sb="0" eb="3">
      <t>センタクシ</t>
    </rPh>
    <phoneticPr fontId="1"/>
  </si>
  <si>
    <t>項目</t>
    <rPh sb="0" eb="2">
      <t>コウモク</t>
    </rPh>
    <phoneticPr fontId="1"/>
  </si>
  <si>
    <t>長野県内建築物のZEB化実績等に関するアンケート</t>
    <rPh sb="0" eb="4">
      <t>ナガノケンナイ</t>
    </rPh>
    <rPh sb="4" eb="7">
      <t>ケンチクブツ</t>
    </rPh>
    <rPh sb="11" eb="12">
      <t>カ</t>
    </rPh>
    <rPh sb="12" eb="15">
      <t>ジッセキナド</t>
    </rPh>
    <rPh sb="16" eb="17">
      <t>カン</t>
    </rPh>
    <phoneticPr fontId="1"/>
  </si>
  <si>
    <t>ZEBランク</t>
    <phoneticPr fontId="1"/>
  </si>
  <si>
    <t>『ZEB』</t>
    <phoneticPr fontId="1"/>
  </si>
  <si>
    <t>Nearly ZEB</t>
    <phoneticPr fontId="1"/>
  </si>
  <si>
    <t>ZEB Ready</t>
    <phoneticPr fontId="1"/>
  </si>
  <si>
    <t>ZEB Oriented</t>
    <phoneticPr fontId="1"/>
  </si>
  <si>
    <t>学校</t>
    <rPh sb="0" eb="2">
      <t>ガッコウ</t>
    </rPh>
    <phoneticPr fontId="1"/>
  </si>
  <si>
    <t>病院</t>
    <rPh sb="0" eb="2">
      <t>ビョウイン</t>
    </rPh>
    <phoneticPr fontId="1"/>
  </si>
  <si>
    <t>店舗</t>
    <rPh sb="0" eb="2">
      <t>テンポ</t>
    </rPh>
    <phoneticPr fontId="1"/>
  </si>
  <si>
    <t>ホテル・旅館</t>
    <rPh sb="4" eb="6">
      <t>リョカン</t>
    </rPh>
    <phoneticPr fontId="1"/>
  </si>
  <si>
    <t>福祉施設</t>
    <rPh sb="0" eb="4">
      <t>フクシシセツ</t>
    </rPh>
    <phoneticPr fontId="1"/>
  </si>
  <si>
    <t>回答者情報</t>
    <rPh sb="0" eb="3">
      <t>カイトウシャ</t>
    </rPh>
    <rPh sb="3" eb="5">
      <t>ジョウホウ</t>
    </rPh>
    <phoneticPr fontId="1"/>
  </si>
  <si>
    <r>
      <t>m</t>
    </r>
    <r>
      <rPr>
        <vertAlign val="superscript"/>
        <sz val="11"/>
        <rFont val="Meiryo UI"/>
        <family val="3"/>
        <charset val="128"/>
      </rPr>
      <t>2</t>
    </r>
    <phoneticPr fontId="1"/>
  </si>
  <si>
    <t>体育館等</t>
    <rPh sb="0" eb="2">
      <t>タイイク</t>
    </rPh>
    <rPh sb="2" eb="3">
      <t>カン</t>
    </rPh>
    <rPh sb="3" eb="4">
      <t>ナド</t>
    </rPh>
    <phoneticPr fontId="1"/>
  </si>
  <si>
    <t>建物の構造</t>
    <rPh sb="0" eb="2">
      <t>タテモノ</t>
    </rPh>
    <rPh sb="3" eb="5">
      <t>コウゾウ</t>
    </rPh>
    <phoneticPr fontId="1"/>
  </si>
  <si>
    <t>時間</t>
    <rPh sb="0" eb="2">
      <t>ジカン</t>
    </rPh>
    <phoneticPr fontId="1"/>
  </si>
  <si>
    <t>複数選択可</t>
  </si>
  <si>
    <t>初期投資金額</t>
    <rPh sb="0" eb="2">
      <t>ショキ</t>
    </rPh>
    <rPh sb="2" eb="4">
      <t>トウシ</t>
    </rPh>
    <rPh sb="4" eb="6">
      <t>キンガク</t>
    </rPh>
    <phoneticPr fontId="1"/>
  </si>
  <si>
    <t>補助金利用</t>
    <rPh sb="0" eb="5">
      <t>ホジョキンリヨウ</t>
    </rPh>
    <phoneticPr fontId="1"/>
  </si>
  <si>
    <t>あり</t>
    <phoneticPr fontId="1"/>
  </si>
  <si>
    <t>なし</t>
    <phoneticPr fontId="1"/>
  </si>
  <si>
    <t>補助金の名称</t>
    <rPh sb="0" eb="3">
      <t>ホジョキン</t>
    </rPh>
    <rPh sb="4" eb="6">
      <t>メイショウ</t>
    </rPh>
    <phoneticPr fontId="1"/>
  </si>
  <si>
    <t>実績</t>
    <rPh sb="0" eb="2">
      <t>ジッセキ</t>
    </rPh>
    <phoneticPr fontId="1"/>
  </si>
  <si>
    <t>電気</t>
    <rPh sb="0" eb="2">
      <t>デンキ</t>
    </rPh>
    <phoneticPr fontId="1"/>
  </si>
  <si>
    <t>A</t>
    <phoneticPr fontId="1"/>
  </si>
  <si>
    <t>B</t>
    <phoneticPr fontId="1"/>
  </si>
  <si>
    <t>C</t>
    <phoneticPr fontId="1"/>
  </si>
  <si>
    <t>D</t>
    <phoneticPr fontId="1"/>
  </si>
  <si>
    <t>F</t>
    <phoneticPr fontId="1"/>
  </si>
  <si>
    <t>H</t>
    <phoneticPr fontId="1"/>
  </si>
  <si>
    <t>I</t>
    <phoneticPr fontId="1"/>
  </si>
  <si>
    <t>J</t>
    <phoneticPr fontId="1"/>
  </si>
  <si>
    <t>L</t>
    <phoneticPr fontId="1"/>
  </si>
  <si>
    <t>M</t>
    <phoneticPr fontId="1"/>
  </si>
  <si>
    <t>地域区分</t>
    <rPh sb="0" eb="4">
      <t>チイキクブン</t>
    </rPh>
    <phoneticPr fontId="1"/>
  </si>
  <si>
    <t>鉄骨造</t>
    <rPh sb="0" eb="3">
      <t>テッコツツクリ</t>
    </rPh>
    <phoneticPr fontId="1"/>
  </si>
  <si>
    <t>鉄筋コンクリート造</t>
    <rPh sb="0" eb="2">
      <t>テッキン</t>
    </rPh>
    <rPh sb="8" eb="9">
      <t>ツクリ</t>
    </rPh>
    <phoneticPr fontId="1"/>
  </si>
  <si>
    <t>鉄骨鉄筋コンクリート造</t>
    <rPh sb="0" eb="2">
      <t>テッコツ</t>
    </rPh>
    <rPh sb="2" eb="4">
      <t>テッキン</t>
    </rPh>
    <rPh sb="10" eb="11">
      <t>ツクリ</t>
    </rPh>
    <phoneticPr fontId="1"/>
  </si>
  <si>
    <t>コンクリートブロック造</t>
    <rPh sb="10" eb="11">
      <t>ツクリ</t>
    </rPh>
    <phoneticPr fontId="1"/>
  </si>
  <si>
    <t>ZEB導入について</t>
    <phoneticPr fontId="1"/>
  </si>
  <si>
    <t>再エネ設備の導入状況</t>
    <rPh sb="0" eb="1">
      <t>サイ</t>
    </rPh>
    <rPh sb="3" eb="5">
      <t>セツビ</t>
    </rPh>
    <rPh sb="6" eb="10">
      <t>ドウニュウジョウキョウ</t>
    </rPh>
    <phoneticPr fontId="1"/>
  </si>
  <si>
    <t>ZEB普及のために自治体に求めること</t>
    <phoneticPr fontId="1"/>
  </si>
  <si>
    <t>訪問ヒアリング受け入れ可能性について</t>
    <phoneticPr fontId="1"/>
  </si>
  <si>
    <t>建物の主な用途</t>
    <rPh sb="0" eb="2">
      <t>タテモノ</t>
    </rPh>
    <rPh sb="3" eb="4">
      <t>オモ</t>
    </rPh>
    <rPh sb="5" eb="7">
      <t>ヨウト</t>
    </rPh>
    <phoneticPr fontId="1"/>
  </si>
  <si>
    <t>コントロール
グループ</t>
    <phoneticPr fontId="1"/>
  </si>
  <si>
    <t>文字</t>
    <rPh sb="0" eb="2">
      <t>モジ</t>
    </rPh>
    <phoneticPr fontId="1"/>
  </si>
  <si>
    <t>蓄電池 容量</t>
  </si>
  <si>
    <t>年間稼働時間</t>
  </si>
  <si>
    <t>年間稼働日数</t>
  </si>
  <si>
    <t>所在地</t>
  </si>
  <si>
    <t>延床面積</t>
  </si>
  <si>
    <t>施設名称</t>
  </si>
  <si>
    <t>入力規則</t>
    <rPh sb="0" eb="4">
      <t>ニュウリョクキソク</t>
    </rPh>
    <phoneticPr fontId="1"/>
  </si>
  <si>
    <t>入力形式</t>
    <rPh sb="0" eb="4">
      <t>ニュウリョクケイシキ</t>
    </rPh>
    <phoneticPr fontId="1"/>
  </si>
  <si>
    <t>ご意見・ご要望</t>
    <rPh sb="1" eb="3">
      <t>イケン</t>
    </rPh>
    <rPh sb="5" eb="7">
      <t>ヨウボウ</t>
    </rPh>
    <phoneticPr fontId="1"/>
  </si>
  <si>
    <t>ご意見・ご要望等</t>
    <rPh sb="1" eb="3">
      <t>イケン</t>
    </rPh>
    <rPh sb="5" eb="7">
      <t>ヨウボウ</t>
    </rPh>
    <rPh sb="7" eb="8">
      <t>ナド</t>
    </rPh>
    <phoneticPr fontId="1"/>
  </si>
  <si>
    <t>ご担当者氏名</t>
    <rPh sb="1" eb="4">
      <t>タントウシャ</t>
    </rPh>
    <rPh sb="4" eb="6">
      <t>シメイ</t>
    </rPh>
    <phoneticPr fontId="5"/>
  </si>
  <si>
    <t>ZEB化に係る
設計会社</t>
    <rPh sb="3" eb="4">
      <t>カ</t>
    </rPh>
    <rPh sb="5" eb="6">
      <t>カカワ</t>
    </rPh>
    <rPh sb="8" eb="10">
      <t>セッケイ</t>
    </rPh>
    <rPh sb="10" eb="12">
      <t>ガイシャ</t>
    </rPh>
    <phoneticPr fontId="1"/>
  </si>
  <si>
    <t>不動産価値向上</t>
    <phoneticPr fontId="1"/>
  </si>
  <si>
    <t>企業イメージ向上</t>
    <phoneticPr fontId="1"/>
  </si>
  <si>
    <t>年間発電電力量</t>
    <rPh sb="0" eb="2">
      <t>ネンカン</t>
    </rPh>
    <rPh sb="2" eb="7">
      <t>ハツデンデンリョクリョウ</t>
    </rPh>
    <phoneticPr fontId="1"/>
  </si>
  <si>
    <t>kWh/年</t>
    <phoneticPr fontId="1"/>
  </si>
  <si>
    <t>設計値</t>
    <rPh sb="0" eb="3">
      <t>セッケイチ</t>
    </rPh>
    <phoneticPr fontId="1"/>
  </si>
  <si>
    <t>実績値</t>
    <rPh sb="0" eb="3">
      <t>ジッセキチ</t>
    </rPh>
    <phoneticPr fontId="1"/>
  </si>
  <si>
    <t>（分かる場合、ご記入ください。）</t>
  </si>
  <si>
    <t>（直近の１年間の実績値をご記入ください。）</t>
  </si>
  <si>
    <t>K</t>
    <phoneticPr fontId="1"/>
  </si>
  <si>
    <t>協力できる</t>
    <rPh sb="0" eb="2">
      <t>キョウリョク</t>
    </rPh>
    <phoneticPr fontId="1"/>
  </si>
  <si>
    <t>検討する</t>
    <rPh sb="0" eb="2">
      <t>ケントウ</t>
    </rPh>
    <phoneticPr fontId="1"/>
  </si>
  <si>
    <t>利点</t>
    <rPh sb="0" eb="2">
      <t>リテン</t>
    </rPh>
    <phoneticPr fontId="1"/>
  </si>
  <si>
    <t>課題</t>
    <rPh sb="0" eb="2">
      <t>カダイ</t>
    </rPh>
    <phoneticPr fontId="1"/>
  </si>
  <si>
    <t>データ</t>
  </si>
  <si>
    <t>導入前・導入後のZEBへの印象</t>
    <phoneticPr fontId="1"/>
  </si>
  <si>
    <t>ご意見・ご要望等</t>
    <rPh sb="1" eb="3">
      <t>イケン</t>
    </rPh>
    <rPh sb="5" eb="8">
      <t>ヨウボウナド</t>
    </rPh>
    <phoneticPr fontId="1"/>
  </si>
  <si>
    <t>竣工年
(西暦)</t>
    <rPh sb="0" eb="3">
      <t>シュンコウネン</t>
    </rPh>
    <rPh sb="5" eb="7">
      <t>セイレキ</t>
    </rPh>
    <phoneticPr fontId="1"/>
  </si>
  <si>
    <t>O</t>
    <phoneticPr fontId="1"/>
  </si>
  <si>
    <t>P</t>
    <phoneticPr fontId="1"/>
  </si>
  <si>
    <t>条件付き書式</t>
    <rPh sb="0" eb="3">
      <t>ジョウケンツ</t>
    </rPh>
    <rPh sb="4" eb="6">
      <t>ショシキ</t>
    </rPh>
    <phoneticPr fontId="1"/>
  </si>
  <si>
    <t>項目区分</t>
    <rPh sb="0" eb="2">
      <t>コウモク</t>
    </rPh>
    <rPh sb="2" eb="4">
      <t>クブン</t>
    </rPh>
    <phoneticPr fontId="1"/>
  </si>
  <si>
    <t>項目名</t>
    <rPh sb="0" eb="3">
      <t>コウモクメイ</t>
    </rPh>
    <phoneticPr fontId="1"/>
  </si>
  <si>
    <t>整数値</t>
  </si>
  <si>
    <t>次の値の間</t>
  </si>
  <si>
    <t>ユーザー定義</t>
  </si>
  <si>
    <t>1800～2035</t>
    <phoneticPr fontId="1"/>
  </si>
  <si>
    <t>数式</t>
    <rPh sb="0" eb="2">
      <t>スウシキ</t>
    </rPh>
    <phoneticPr fontId="1"/>
  </si>
  <si>
    <t>書式条件</t>
    <rPh sb="0" eb="2">
      <t>ショシキ</t>
    </rPh>
    <rPh sb="2" eb="4">
      <t>ジョウケン</t>
    </rPh>
    <phoneticPr fontId="1"/>
  </si>
  <si>
    <t>入力条件</t>
    <rPh sb="0" eb="4">
      <t>ニュウリョクジョウケン</t>
    </rPh>
    <phoneticPr fontId="1"/>
  </si>
  <si>
    <t>値条件</t>
    <rPh sb="0" eb="1">
      <t>アタイ</t>
    </rPh>
    <rPh sb="1" eb="3">
      <t>ジョウケン</t>
    </rPh>
    <phoneticPr fontId="1"/>
  </si>
  <si>
    <t>種類</t>
    <rPh sb="0" eb="2">
      <t>シュルイ</t>
    </rPh>
    <phoneticPr fontId="1"/>
  </si>
  <si>
    <t>数式</t>
    <rPh sb="0" eb="2">
      <t>スウシキ</t>
    </rPh>
    <phoneticPr fontId="1"/>
  </si>
  <si>
    <t>設定条件</t>
    <rPh sb="0" eb="4">
      <t>セッテイジョウケン</t>
    </rPh>
    <phoneticPr fontId="1"/>
  </si>
  <si>
    <t>文字色</t>
  </si>
  <si>
    <t>タイトル</t>
    <phoneticPr fontId="1"/>
  </si>
  <si>
    <t>入力欄</t>
    <rPh sb="0" eb="3">
      <t>ニュウリョクラン</t>
    </rPh>
    <phoneticPr fontId="1"/>
  </si>
  <si>
    <t>見出し</t>
    <rPh sb="0" eb="2">
      <t>ミダ</t>
    </rPh>
    <phoneticPr fontId="1"/>
  </si>
  <si>
    <t>サンプル</t>
    <phoneticPr fontId="1"/>
  </si>
  <si>
    <t>文字色</t>
    <rPh sb="0" eb="3">
      <t>モジイロ</t>
    </rPh>
    <phoneticPr fontId="1"/>
  </si>
  <si>
    <t>塗りつぶし</t>
    <rPh sb="0" eb="1">
      <t>ヌ</t>
    </rPh>
    <phoneticPr fontId="1"/>
  </si>
  <si>
    <t>塗りつぶしなし</t>
    <rPh sb="0" eb="1">
      <t>ヌ</t>
    </rPh>
    <phoneticPr fontId="1"/>
  </si>
  <si>
    <t>自動</t>
    <rPh sb="0" eb="2">
      <t>ジドウ</t>
    </rPh>
    <phoneticPr fontId="1"/>
  </si>
  <si>
    <t>#94DCF8</t>
    <phoneticPr fontId="1"/>
  </si>
  <si>
    <t>Meiryo UI</t>
  </si>
  <si>
    <t>折り返し
表示</t>
    <rPh sb="0" eb="1">
      <t>オ</t>
    </rPh>
    <rPh sb="2" eb="3">
      <t>カエ</t>
    </rPh>
    <rPh sb="5" eb="7">
      <t>ヒョウジ</t>
    </rPh>
    <phoneticPr fontId="1"/>
  </si>
  <si>
    <t>縮小表示</t>
    <rPh sb="0" eb="4">
      <t>シュクショウヒョウジ</t>
    </rPh>
    <phoneticPr fontId="1"/>
  </si>
  <si>
    <t>表示形式</t>
    <rPh sb="0" eb="4">
      <t>ヒョウジケイシキ</t>
    </rPh>
    <phoneticPr fontId="1"/>
  </si>
  <si>
    <t>G/標準</t>
  </si>
  <si>
    <t>0000</t>
  </si>
  <si>
    <t>#,##0;[赤]-#,##0</t>
  </si>
  <si>
    <t>セルアドレス</t>
    <phoneticPr fontId="1"/>
  </si>
  <si>
    <t>フォント</t>
    <phoneticPr fontId="1"/>
  </si>
  <si>
    <t>フォント
サイズ</t>
    <phoneticPr fontId="1"/>
  </si>
  <si>
    <t>セルの
ロック</t>
    <phoneticPr fontId="1"/>
  </si>
  <si>
    <t>日本語
入力</t>
    <rPh sb="0" eb="3">
      <t>ニホンゴ</t>
    </rPh>
    <rPh sb="4" eb="6">
      <t>ニュウリョク</t>
    </rPh>
    <phoneticPr fontId="1"/>
  </si>
  <si>
    <t>　</t>
    <phoneticPr fontId="1"/>
  </si>
  <si>
    <t>ー</t>
    <phoneticPr fontId="1"/>
  </si>
  <si>
    <t>#47D359</t>
    <phoneticPr fontId="1"/>
  </si>
  <si>
    <t>入力欄設定</t>
    <rPh sb="0" eb="3">
      <t>ニュウリョクラン</t>
    </rPh>
    <rPh sb="3" eb="5">
      <t>セッテイ</t>
    </rPh>
    <phoneticPr fontId="1"/>
  </si>
  <si>
    <t>縦位置_名称</t>
    <rPh sb="0" eb="3">
      <t>タテイチ</t>
    </rPh>
    <rPh sb="4" eb="6">
      <t>メイショウ</t>
    </rPh>
    <phoneticPr fontId="1"/>
  </si>
  <si>
    <t>xlVAlignCenter</t>
  </si>
  <si>
    <t>横位置_名称</t>
    <rPh sb="0" eb="3">
      <t>ヨコイチ</t>
    </rPh>
    <rPh sb="4" eb="6">
      <t>メイショウ</t>
    </rPh>
    <phoneticPr fontId="1"/>
  </si>
  <si>
    <t>xlHAlignLeft</t>
  </si>
  <si>
    <t>xlHAlignRight</t>
  </si>
  <si>
    <t>xlHAlignCenter</t>
  </si>
  <si>
    <t>インデント</t>
    <phoneticPr fontId="1"/>
  </si>
  <si>
    <t>#93DCF8</t>
    <phoneticPr fontId="1"/>
  </si>
  <si>
    <t>書式設定</t>
    <rPh sb="0" eb="4">
      <t>ショシキセッテイ</t>
    </rPh>
    <phoneticPr fontId="1"/>
  </si>
  <si>
    <t>太字</t>
    <rPh sb="0" eb="2">
      <t>フトジ</t>
    </rPh>
    <phoneticPr fontId="1"/>
  </si>
  <si>
    <t>#3C7D22</t>
  </si>
  <si>
    <t>#FFFFFF</t>
  </si>
  <si>
    <t>空欄</t>
    <rPh sb="0" eb="2">
      <t>クウラン</t>
    </rPh>
    <phoneticPr fontId="1"/>
  </si>
  <si>
    <t>選択済みの場合</t>
    <rPh sb="0" eb="3">
      <t>センタクズ</t>
    </rPh>
    <rPh sb="5" eb="7">
      <t>バアイ</t>
    </rPh>
    <phoneticPr fontId="1"/>
  </si>
  <si>
    <t>AI列に数式を設定</t>
    <rPh sb="2" eb="3">
      <t>レツ</t>
    </rPh>
    <rPh sb="4" eb="6">
      <t>スウシキ</t>
    </rPh>
    <rPh sb="7" eb="9">
      <t>セッテイ</t>
    </rPh>
    <phoneticPr fontId="1"/>
  </si>
  <si>
    <t>チェックボックス欄</t>
    <rPh sb="8" eb="9">
      <t>ラン</t>
    </rPh>
    <phoneticPr fontId="1"/>
  </si>
  <si>
    <t>オプションボタン欄</t>
    <rPh sb="8" eb="9">
      <t>ラン</t>
    </rPh>
    <phoneticPr fontId="1"/>
  </si>
  <si>
    <t>論理値</t>
    <rPh sb="0" eb="3">
      <t>ロンリチ</t>
    </rPh>
    <phoneticPr fontId="1"/>
  </si>
  <si>
    <t>;;;</t>
  </si>
  <si>
    <t>罫線</t>
    <rPh sb="0" eb="2">
      <t>ケイセン</t>
    </rPh>
    <phoneticPr fontId="1"/>
  </si>
  <si>
    <t>#FFFF66</t>
  </si>
  <si>
    <t>「入力欄設定」参照</t>
    <rPh sb="7" eb="9">
      <t>サンショウ</t>
    </rPh>
    <phoneticPr fontId="1"/>
  </si>
  <si>
    <t>水色セル（○）</t>
    <rPh sb="0" eb="2">
      <t>ミズイロ</t>
    </rPh>
    <phoneticPr fontId="1"/>
  </si>
  <si>
    <t>青色セル（□）</t>
    <rPh sb="0" eb="2">
      <t>アオイロ</t>
    </rPh>
    <phoneticPr fontId="1"/>
  </si>
  <si>
    <t>をご選択ください。（○はいずれか１つ、□は複数選択可）</t>
    <rPh sb="2" eb="4">
      <t>センタク</t>
    </rPh>
    <phoneticPr fontId="1"/>
  </si>
  <si>
    <t>黄色セル</t>
    <rPh sb="0" eb="2">
      <t>キイロ</t>
    </rPh>
    <phoneticPr fontId="1"/>
  </si>
  <si>
    <t>数値・文字</t>
    <rPh sb="0" eb="2">
      <t>スウチ</t>
    </rPh>
    <rPh sb="3" eb="5">
      <t>モジ</t>
    </rPh>
    <phoneticPr fontId="1"/>
  </si>
  <si>
    <t>入力形式</t>
    <rPh sb="0" eb="2">
      <t>ニュウリョク</t>
    </rPh>
    <rPh sb="2" eb="4">
      <t>ケイシキ</t>
    </rPh>
    <phoneticPr fontId="1"/>
  </si>
  <si>
    <t>オプションボタン欄
塗りつぶし設定</t>
    <rPh sb="8" eb="9">
      <t>ラン</t>
    </rPh>
    <rPh sb="10" eb="11">
      <t>ヌ</t>
    </rPh>
    <rPh sb="15" eb="17">
      <t>セッテイ</t>
    </rPh>
    <phoneticPr fontId="1"/>
  </si>
  <si>
    <t>#BFBFBF</t>
    <phoneticPr fontId="1"/>
  </si>
  <si>
    <t>入力欄 その他 等</t>
    <rPh sb="0" eb="3">
      <t>ニュウリョクラン</t>
    </rPh>
    <rPh sb="6" eb="7">
      <t>タ</t>
    </rPh>
    <rPh sb="8" eb="9">
      <t>ナド</t>
    </rPh>
    <phoneticPr fontId="1"/>
  </si>
  <si>
    <t>選択肢入力セル</t>
    <rPh sb="0" eb="3">
      <t>センタクシ</t>
    </rPh>
    <rPh sb="3" eb="5">
      <t>ニュウリョク</t>
    </rPh>
    <phoneticPr fontId="1"/>
  </si>
  <si>
    <t>転記用データセル</t>
    <rPh sb="0" eb="3">
      <t>テンキヨウ</t>
    </rPh>
    <phoneticPr fontId="1"/>
  </si>
  <si>
    <t>リンクするセル</t>
    <phoneticPr fontId="1"/>
  </si>
  <si>
    <t>グループ'区切り用図形（直線）</t>
    <rPh sb="5" eb="7">
      <t>クギ</t>
    </rPh>
    <rPh sb="8" eb="9">
      <t>ヨウ</t>
    </rPh>
    <rPh sb="9" eb="11">
      <t>ズケイ</t>
    </rPh>
    <rPh sb="12" eb="14">
      <t>チョクセン</t>
    </rPh>
    <phoneticPr fontId="1"/>
  </si>
  <si>
    <t>条件付き書式設定セル</t>
    <rPh sb="0" eb="3">
      <t>ジョウケンツ</t>
    </rPh>
    <rPh sb="4" eb="6">
      <t>ショシキ</t>
    </rPh>
    <rPh sb="6" eb="8">
      <t>セッテイ</t>
    </rPh>
    <phoneticPr fontId="1"/>
  </si>
  <si>
    <t>貴社名</t>
    <rPh sb="0" eb="3">
      <t>キシャメイ</t>
    </rPh>
    <phoneticPr fontId="1"/>
  </si>
  <si>
    <t>文字の長さ</t>
    <rPh sb="0" eb="2">
      <t>モジ</t>
    </rPh>
    <rPh sb="3" eb="4">
      <t>ナガ</t>
    </rPh>
    <phoneticPr fontId="1"/>
  </si>
  <si>
    <t>次の値以下</t>
    <phoneticPr fontId="1"/>
  </si>
  <si>
    <t>入力時メッセージ</t>
    <rPh sb="0" eb="3">
      <t>ニュウリョクジ</t>
    </rPh>
    <phoneticPr fontId="1"/>
  </si>
  <si>
    <t>書式メモ</t>
    <rPh sb="0" eb="2">
      <t>ショシキ</t>
    </rPh>
    <phoneticPr fontId="1"/>
  </si>
  <si>
    <t>灰色塗りつぶし</t>
    <rPh sb="0" eb="3">
      <t>ハイイロヌ</t>
    </rPh>
    <phoneticPr fontId="1"/>
  </si>
  <si>
    <t>青の塗りつぶしを取消</t>
    <rPh sb="0" eb="1">
      <t>アオ</t>
    </rPh>
    <rPh sb="2" eb="3">
      <t>ヌ</t>
    </rPh>
    <rPh sb="8" eb="10">
      <t>トリケシ</t>
    </rPh>
    <phoneticPr fontId="1"/>
  </si>
  <si>
    <t>書式
サンプル</t>
    <rPh sb="0" eb="2">
      <t>ショシキ</t>
    </rPh>
    <phoneticPr fontId="1"/>
  </si>
  <si>
    <t>ZEB化によるコスト増について関係者の理解を得るのが難しかった</t>
    <phoneticPr fontId="1"/>
  </si>
  <si>
    <t>信頼できる設計会社、工事会社が分からない、見つかりにくかった</t>
    <phoneticPr fontId="1"/>
  </si>
  <si>
    <t>補助金申請手続きが難しかった</t>
    <phoneticPr fontId="1"/>
  </si>
  <si>
    <t>気軽に相談できる窓口の開設</t>
    <rPh sb="0" eb="2">
      <t>キガル</t>
    </rPh>
    <phoneticPr fontId="1"/>
  </si>
  <si>
    <t>※名前定義済み</t>
    <rPh sb="1" eb="6">
      <t>ナマエテイギズ</t>
    </rPh>
    <phoneticPr fontId="1"/>
  </si>
  <si>
    <t>名前定義</t>
    <rPh sb="0" eb="4">
      <t>ナマエテイギ</t>
    </rPh>
    <phoneticPr fontId="1"/>
  </si>
  <si>
    <t>入力セル</t>
    <rPh sb="0" eb="2">
      <t>ニュウリョク</t>
    </rPh>
    <phoneticPr fontId="1"/>
  </si>
  <si>
    <t>オプションセル</t>
    <phoneticPr fontId="1"/>
  </si>
  <si>
    <t>見出しセル</t>
    <rPh sb="0" eb="2">
      <t>ミダ</t>
    </rPh>
    <phoneticPr fontId="1"/>
  </si>
  <si>
    <t>チェックセル</t>
    <phoneticPr fontId="1"/>
  </si>
  <si>
    <t>リンクするセル</t>
    <phoneticPr fontId="1"/>
  </si>
  <si>
    <t>数値・論理値</t>
    <rPh sb="0" eb="2">
      <t>スウチ</t>
    </rPh>
    <rPh sb="3" eb="6">
      <t>ロンリチ</t>
    </rPh>
    <phoneticPr fontId="1"/>
  </si>
  <si>
    <t>文字色</t>
    <phoneticPr fontId="1"/>
  </si>
  <si>
    <t>#FFFF00</t>
    <phoneticPr fontId="1"/>
  </si>
  <si>
    <t>セルのロック</t>
    <phoneticPr fontId="1"/>
  </si>
  <si>
    <t>ー</t>
  </si>
  <si>
    <t>ー</t>
    <phoneticPr fontId="1"/>
  </si>
  <si>
    <t>設計会社・ZEBプランナーからの提案</t>
    <phoneticPr fontId="1"/>
  </si>
  <si>
    <t>本アンケートについて、ご意見やご要望等がございましたらご自由にお書きください。</t>
    <rPh sb="0" eb="1">
      <t>ホン</t>
    </rPh>
    <rPh sb="12" eb="14">
      <t>イケン</t>
    </rPh>
    <rPh sb="16" eb="18">
      <t>ヨウボウ</t>
    </rPh>
    <rPh sb="18" eb="19">
      <t>ナド</t>
    </rPh>
    <rPh sb="28" eb="30">
      <t>ジユウ</t>
    </rPh>
    <phoneticPr fontId="1"/>
  </si>
  <si>
    <t>回答者についてお答えください。</t>
    <rPh sb="0" eb="3">
      <t>カイトウシャ</t>
    </rPh>
    <rPh sb="8" eb="9">
      <t>コタ</t>
    </rPh>
    <phoneticPr fontId="1"/>
  </si>
  <si>
    <t>事業所についてお答えください。</t>
    <rPh sb="0" eb="3">
      <t>ジギョウショ</t>
    </rPh>
    <rPh sb="8" eb="9">
      <t>コタ</t>
    </rPh>
    <phoneticPr fontId="1"/>
  </si>
  <si>
    <t>再エネ設備の導入状況についてお答えください。</t>
    <rPh sb="0" eb="1">
      <t>サイ</t>
    </rPh>
    <rPh sb="3" eb="5">
      <t>セツビ</t>
    </rPh>
    <rPh sb="6" eb="8">
      <t>ドウニュウ</t>
    </rPh>
    <rPh sb="8" eb="10">
      <t>ジョウキョウ</t>
    </rPh>
    <rPh sb="15" eb="16">
      <t>コタ</t>
    </rPh>
    <phoneticPr fontId="1"/>
  </si>
  <si>
    <t>ZEB化に係る費用について、可能な範囲でお答えください。</t>
    <rPh sb="3" eb="4">
      <t>カ</t>
    </rPh>
    <rPh sb="5" eb="6">
      <t>カカワ</t>
    </rPh>
    <rPh sb="7" eb="9">
      <t>ヒヨウ</t>
    </rPh>
    <rPh sb="14" eb="16">
      <t>カノウ</t>
    </rPh>
    <rPh sb="17" eb="19">
      <t>ハンイ</t>
    </rPh>
    <rPh sb="21" eb="22">
      <t>コタ</t>
    </rPh>
    <phoneticPr fontId="1"/>
  </si>
  <si>
    <t>年間エネルギー消費量及び年間エネルギー費用について、可能な範囲でお答えください。</t>
    <phoneticPr fontId="1"/>
  </si>
  <si>
    <t>省エネのための運用改善（コミッショニング、チューニング）の実施状況をお答えください。</t>
    <phoneticPr fontId="1"/>
  </si>
  <si>
    <t>ZEBを知ったきっかけについてお答えください。</t>
    <phoneticPr fontId="1"/>
  </si>
  <si>
    <t>設計事務所・施工会社</t>
    <rPh sb="0" eb="2">
      <t>セッケイ</t>
    </rPh>
    <rPh sb="2" eb="4">
      <t>ジム</t>
    </rPh>
    <rPh sb="4" eb="5">
      <t>ショ</t>
    </rPh>
    <rPh sb="6" eb="8">
      <t>セコウ</t>
    </rPh>
    <rPh sb="8" eb="10">
      <t>ガイシャ</t>
    </rPh>
    <phoneticPr fontId="1"/>
  </si>
  <si>
    <t>設備メーカー</t>
  </si>
  <si>
    <t>セミナー・講演</t>
    <rPh sb="5" eb="7">
      <t>コウエン</t>
    </rPh>
    <phoneticPr fontId="1"/>
  </si>
  <si>
    <t>他社事例</t>
    <rPh sb="0" eb="2">
      <t>タシャ</t>
    </rPh>
    <rPh sb="2" eb="4">
      <t>ジレイ</t>
    </rPh>
    <phoneticPr fontId="1"/>
  </si>
  <si>
    <t>メディア</t>
    <phoneticPr fontId="1"/>
  </si>
  <si>
    <t>E</t>
    <phoneticPr fontId="1"/>
  </si>
  <si>
    <t>ZEBの理解を深めるために、最も役に立った情報源をお答えください。</t>
    <phoneticPr fontId="1"/>
  </si>
  <si>
    <t>インターネット検索</t>
    <rPh sb="7" eb="9">
      <t>ケンサク</t>
    </rPh>
    <phoneticPr fontId="1"/>
  </si>
  <si>
    <t>国・自治体の資料</t>
    <rPh sb="0" eb="1">
      <t>クニ</t>
    </rPh>
    <rPh sb="2" eb="5">
      <t>ジチタイ</t>
    </rPh>
    <rPh sb="6" eb="8">
      <t>シリョウ</t>
    </rPh>
    <phoneticPr fontId="1"/>
  </si>
  <si>
    <t>設計事務所・施工会社からの説明</t>
    <phoneticPr fontId="1"/>
  </si>
  <si>
    <t>セミナー・講演への参加</t>
    <rPh sb="5" eb="7">
      <t>コウエン</t>
    </rPh>
    <rPh sb="9" eb="11">
      <t>サンカ</t>
    </rPh>
    <phoneticPr fontId="1"/>
  </si>
  <si>
    <t>同業他社・知人からの情報</t>
    <rPh sb="0" eb="2">
      <t>ドウギョウ</t>
    </rPh>
    <rPh sb="2" eb="4">
      <t>タシャ</t>
    </rPh>
    <rPh sb="5" eb="7">
      <t>チジン</t>
    </rPh>
    <rPh sb="10" eb="12">
      <t>ジョウホウ</t>
    </rPh>
    <phoneticPr fontId="1"/>
  </si>
  <si>
    <t>専門誌・業界紙</t>
    <phoneticPr fontId="1"/>
  </si>
  <si>
    <t>特にない</t>
    <phoneticPr fontId="1"/>
  </si>
  <si>
    <t>ZEB化する際の相談先として最も重要だったものを選択してください。</t>
    <rPh sb="3" eb="4">
      <t>カ</t>
    </rPh>
    <rPh sb="6" eb="7">
      <t>サイ</t>
    </rPh>
    <rPh sb="8" eb="10">
      <t>ソウダン</t>
    </rPh>
    <rPh sb="10" eb="11">
      <t>サキ</t>
    </rPh>
    <rPh sb="14" eb="15">
      <t>モット</t>
    </rPh>
    <rPh sb="16" eb="18">
      <t>ジュウヨウ</t>
    </rPh>
    <rPh sb="24" eb="26">
      <t>センタク</t>
    </rPh>
    <phoneticPr fontId="1"/>
  </si>
  <si>
    <t>ZEB導入のきっかけとして最も影響が大きかったものを選択してください。</t>
    <rPh sb="3" eb="5">
      <t>ドウニュウ</t>
    </rPh>
    <rPh sb="13" eb="14">
      <t>モット</t>
    </rPh>
    <rPh sb="15" eb="17">
      <t>エイキョウ</t>
    </rPh>
    <rPh sb="18" eb="19">
      <t>オオ</t>
    </rPh>
    <rPh sb="26" eb="28">
      <t>センタク</t>
    </rPh>
    <phoneticPr fontId="1"/>
  </si>
  <si>
    <t>設計事務所</t>
    <rPh sb="0" eb="2">
      <t>セッケイ</t>
    </rPh>
    <rPh sb="2" eb="4">
      <t>ジム</t>
    </rPh>
    <rPh sb="4" eb="5">
      <t>ショ</t>
    </rPh>
    <phoneticPr fontId="1"/>
  </si>
  <si>
    <t>ゼネコン</t>
  </si>
  <si>
    <t>メーカー・設備会社</t>
  </si>
  <si>
    <t>行政</t>
  </si>
  <si>
    <t>コンサルタント</t>
  </si>
  <si>
    <t>金融機関</t>
  </si>
  <si>
    <t>同業他社</t>
  </si>
  <si>
    <t>G</t>
    <phoneticPr fontId="1"/>
  </si>
  <si>
    <t>Q</t>
    <phoneticPr fontId="1"/>
  </si>
  <si>
    <t>建物や設備等の老朽更新に併せて</t>
    <rPh sb="0" eb="2">
      <t>タテモノ</t>
    </rPh>
    <rPh sb="3" eb="5">
      <t>セツビ</t>
    </rPh>
    <rPh sb="5" eb="6">
      <t>トウ</t>
    </rPh>
    <rPh sb="7" eb="9">
      <t>ロウキュウ</t>
    </rPh>
    <rPh sb="9" eb="11">
      <t>コウシン</t>
    </rPh>
    <rPh sb="12" eb="13">
      <t>アワ</t>
    </rPh>
    <phoneticPr fontId="1"/>
  </si>
  <si>
    <t>外部（市民、議会、取引先、親会社等）からの要請</t>
    <phoneticPr fontId="1"/>
  </si>
  <si>
    <t>災害や停電への対応の一環として</t>
    <phoneticPr fontId="1"/>
  </si>
  <si>
    <t>補助金利用による初期費用の抑制</t>
    <phoneticPr fontId="1"/>
  </si>
  <si>
    <t>企業（自治体）イメージの向上のため</t>
    <phoneticPr fontId="1"/>
  </si>
  <si>
    <t>エネルギーコスト削減</t>
    <rPh sb="8" eb="10">
      <t>サクゲン</t>
    </rPh>
    <phoneticPr fontId="1"/>
  </si>
  <si>
    <t>温室効果ガス排出削減</t>
    <phoneticPr fontId="1"/>
  </si>
  <si>
    <t>利用者の快適性向上</t>
    <phoneticPr fontId="1"/>
  </si>
  <si>
    <t>レジリエンス性向上</t>
    <phoneticPr fontId="1"/>
  </si>
  <si>
    <t>補助金活用による自己負担額の抑制</t>
    <phoneticPr fontId="1"/>
  </si>
  <si>
    <t>議会や住民に説明して理解を得る必要があった（公共施設）</t>
    <phoneticPr fontId="1"/>
  </si>
  <si>
    <t>自己投資</t>
    <rPh sb="0" eb="4">
      <t>ジコトウシ</t>
    </rPh>
    <phoneticPr fontId="1"/>
  </si>
  <si>
    <t>PPA ※</t>
    <phoneticPr fontId="1"/>
  </si>
  <si>
    <t xml:space="preserve">※ PPA：太陽光発電が発電した電気を長期間一定の単価で購入することで、初期費用ゼロ円で太陽光発電を導入する手法。 </t>
    <phoneticPr fontId="1"/>
  </si>
  <si>
    <t>N</t>
    <phoneticPr fontId="1"/>
  </si>
  <si>
    <t>導入方法</t>
    <phoneticPr fontId="1"/>
  </si>
  <si>
    <t>総事業費</t>
    <rPh sb="0" eb="4">
      <t>ソウジギョウヒ</t>
    </rPh>
    <phoneticPr fontId="1"/>
  </si>
  <si>
    <t>うち設計費</t>
    <rPh sb="2" eb="4">
      <t>セッケイ</t>
    </rPh>
    <rPh sb="4" eb="5">
      <t>ヒ</t>
    </rPh>
    <phoneticPr fontId="1"/>
  </si>
  <si>
    <t>補助額</t>
    <rPh sb="0" eb="3">
      <t>ホジョガク</t>
    </rPh>
    <phoneticPr fontId="1"/>
  </si>
  <si>
    <t>補助率</t>
    <rPh sb="0" eb="3">
      <t>ホジョリツ</t>
    </rPh>
    <phoneticPr fontId="1"/>
  </si>
  <si>
    <t>利用していない</t>
    <rPh sb="0" eb="2">
      <t>リヨウ</t>
    </rPh>
    <phoneticPr fontId="1"/>
  </si>
  <si>
    <t>※ BEMS：空調や照明などのエネルギー使用設備のエネルギー消費量や稼働状況を計測・記録するとともに自動制御する装置</t>
    <phoneticPr fontId="1"/>
  </si>
  <si>
    <t>設置しない理由</t>
    <rPh sb="0" eb="2">
      <t>セッチ</t>
    </rPh>
    <rPh sb="5" eb="7">
      <t>リユウ</t>
    </rPh>
    <phoneticPr fontId="1"/>
  </si>
  <si>
    <t>BEMSの
計測データ活用</t>
    <phoneticPr fontId="1"/>
  </si>
  <si>
    <t>BEMS※の
導入状況</t>
    <phoneticPr fontId="1"/>
  </si>
  <si>
    <t>ZEB評価の際に算定した一次エネルギー消費量をご記入ください。</t>
    <phoneticPr fontId="1"/>
  </si>
  <si>
    <t>MJ/m²年</t>
    <phoneticPr fontId="1"/>
  </si>
  <si>
    <t>ZEB評価時の
推計</t>
    <phoneticPr fontId="1"/>
  </si>
  <si>
    <t>ZEB化前後
の実績</t>
    <phoneticPr fontId="1"/>
  </si>
  <si>
    <t>建物をZEB化する前後のエネルギー消費量の実績値をご記入ください。</t>
    <rPh sb="0" eb="2">
      <t>タテモノ</t>
    </rPh>
    <rPh sb="6" eb="7">
      <t>カ</t>
    </rPh>
    <rPh sb="9" eb="11">
      <t>ゼンゴ</t>
    </rPh>
    <rPh sb="17" eb="20">
      <t>ショウヒリョウ</t>
    </rPh>
    <rPh sb="21" eb="24">
      <t>ジッセキチ</t>
    </rPh>
    <rPh sb="26" eb="28">
      <t>キニュウ</t>
    </rPh>
    <phoneticPr fontId="1"/>
  </si>
  <si>
    <t>都市ガス</t>
    <rPh sb="0" eb="2">
      <t>トシ</t>
    </rPh>
    <phoneticPr fontId="1"/>
  </si>
  <si>
    <t>LPG</t>
  </si>
  <si>
    <t>灯油</t>
    <rPh sb="0" eb="2">
      <t>トウユ</t>
    </rPh>
    <phoneticPr fontId="1"/>
  </si>
  <si>
    <t>軽油</t>
    <rPh sb="0" eb="2">
      <t>ケイユ</t>
    </rPh>
    <phoneticPr fontId="1"/>
  </si>
  <si>
    <t>重油</t>
    <rPh sb="0" eb="2">
      <t>ジュウユ</t>
    </rPh>
    <phoneticPr fontId="1"/>
  </si>
  <si>
    <t>単位</t>
    <rPh sb="0" eb="2">
      <t>タンイ</t>
    </rPh>
    <phoneticPr fontId="1"/>
  </si>
  <si>
    <t>ZEB化後の実績</t>
    <phoneticPr fontId="1"/>
  </si>
  <si>
    <t>設計時の推計</t>
    <phoneticPr fontId="1"/>
  </si>
  <si>
    <t>電気以外</t>
    <rPh sb="0" eb="4">
      <t>デンキイガイ</t>
    </rPh>
    <phoneticPr fontId="1"/>
  </si>
  <si>
    <t>ー</t>
    <phoneticPr fontId="1"/>
  </si>
  <si>
    <t>BEMSの
計測データ活用欄</t>
    <rPh sb="13" eb="14">
      <t>ラン</t>
    </rPh>
    <phoneticPr fontId="1"/>
  </si>
  <si>
    <t>主な用途 その他</t>
  </si>
  <si>
    <t>構造 その他</t>
  </si>
  <si>
    <t>知ったきっかっけ その他</t>
  </si>
  <si>
    <t>役に立った情報源　その他</t>
  </si>
  <si>
    <t>相談先 その他</t>
  </si>
  <si>
    <t>きっかけとして影響が大きかったもの その他</t>
  </si>
  <si>
    <t>判断に最も影響した要因 その他</t>
  </si>
  <si>
    <t>導入課題 その他</t>
  </si>
  <si>
    <t>太陽光発電 その他</t>
  </si>
  <si>
    <t>補助金名称</t>
  </si>
  <si>
    <t>ZEBの印象 その他</t>
  </si>
  <si>
    <t>普及のために自治体に求めること その他</t>
  </si>
  <si>
    <t>ご意見・ご要望等</t>
  </si>
  <si>
    <t>その他 単位</t>
    <rPh sb="2" eb="3">
      <t>タ</t>
    </rPh>
    <phoneticPr fontId="1"/>
  </si>
  <si>
    <t>貴社名</t>
  </si>
  <si>
    <t>所属部署名</t>
  </si>
  <si>
    <t>ご担当者氏名</t>
  </si>
  <si>
    <t>電話番号(半角)</t>
  </si>
  <si>
    <t>竣工年
(西暦)</t>
  </si>
  <si>
    <t>ZEB化に係る
設計会社</t>
  </si>
  <si>
    <t>初期投資金額 総事業費</t>
  </si>
  <si>
    <t>初期投資金額 うち設計費</t>
  </si>
  <si>
    <t>補助額</t>
  </si>
  <si>
    <t>補助率</t>
  </si>
  <si>
    <t>基準一次エネルギー消費量</t>
  </si>
  <si>
    <t>設計一次エネルギー消費量</t>
  </si>
  <si>
    <t>ZEB化前の実績
（既築改修の場合のみ記入） 電気</t>
  </si>
  <si>
    <t>ZEB化後の実績 電気</t>
  </si>
  <si>
    <t>ZEB化前の実績
（既築改修の場合のみ記入） 都市ガス</t>
  </si>
  <si>
    <t>ZEB化後の実績 都市ガス</t>
  </si>
  <si>
    <t>ZEB化前の実績
（既築改修の場合のみ記入） LPG</t>
  </si>
  <si>
    <t>ZEB化後の実績 LPG</t>
  </si>
  <si>
    <t>ZEB化前の実績
（既築改修の場合のみ記入） 灯油</t>
  </si>
  <si>
    <t>ZEB化後の実績 灯油</t>
  </si>
  <si>
    <t>ZEB化前の実績
（既築改修の場合のみ記入） 軽油</t>
  </si>
  <si>
    <t>ZEB化後の実績 軽油</t>
  </si>
  <si>
    <t>ZEB化前の実績
（既築改修の場合のみ記入） 重油</t>
  </si>
  <si>
    <t>ZEB化後の実績 重油</t>
  </si>
  <si>
    <t>ZEB化前の実績
（既築改修の場合のみ記入） その他</t>
  </si>
  <si>
    <t>ZEB化後の実績 その他</t>
  </si>
  <si>
    <t>設計時の推計 電気</t>
  </si>
  <si>
    <t>設計時の推計 電気以外</t>
  </si>
  <si>
    <t>実績 電気</t>
  </si>
  <si>
    <t>実績 電気以外</t>
  </si>
  <si>
    <t>回答者情報</t>
    <rPh sb="0" eb="5">
      <t>カイトウシャジョウホウ</t>
    </rPh>
    <phoneticPr fontId="1"/>
  </si>
  <si>
    <t>文字列</t>
    <rPh sb="0" eb="3">
      <t>モジレツ</t>
    </rPh>
    <phoneticPr fontId="1"/>
  </si>
  <si>
    <t>事業所情報</t>
    <rPh sb="0" eb="3">
      <t>ジギョウショ</t>
    </rPh>
    <rPh sb="3" eb="5">
      <t>ジョウホウ</t>
    </rPh>
    <phoneticPr fontId="1"/>
  </si>
  <si>
    <t>数値</t>
    <rPh sb="0" eb="2">
      <t>スウチ</t>
    </rPh>
    <phoneticPr fontId="1"/>
  </si>
  <si>
    <t>ZEB導入</t>
    <rPh sb="3" eb="5">
      <t>ドウニュウ</t>
    </rPh>
    <phoneticPr fontId="1"/>
  </si>
  <si>
    <t>再エネ設備</t>
    <rPh sb="0" eb="1">
      <t>サイ</t>
    </rPh>
    <rPh sb="3" eb="5">
      <t>セツビ</t>
    </rPh>
    <phoneticPr fontId="1"/>
  </si>
  <si>
    <t>太陽光発電を設置しない理由</t>
    <rPh sb="0" eb="5">
      <t>タイヨウコウハツデン</t>
    </rPh>
    <phoneticPr fontId="1"/>
  </si>
  <si>
    <t>太陽光発電 年間発電電力量 設計値</t>
    <rPh sb="0" eb="5">
      <t>タイヨウコウハツデン</t>
    </rPh>
    <phoneticPr fontId="1"/>
  </si>
  <si>
    <t>太陽光発電 年間発電電力量 実績値</t>
    <rPh sb="0" eb="5">
      <t>タイヨウコウハツデン</t>
    </rPh>
    <phoneticPr fontId="1"/>
  </si>
  <si>
    <t>ZEB化費用</t>
    <rPh sb="3" eb="4">
      <t>カ</t>
    </rPh>
    <rPh sb="4" eb="6">
      <t>ヒヨウ</t>
    </rPh>
    <phoneticPr fontId="1"/>
  </si>
  <si>
    <t>ZEB効果</t>
    <rPh sb="3" eb="5">
      <t>コウカ</t>
    </rPh>
    <phoneticPr fontId="1"/>
  </si>
  <si>
    <t>ZEB普及 自治体に求めること</t>
    <phoneticPr fontId="1"/>
  </si>
  <si>
    <t>訪問ヒアリング</t>
    <phoneticPr fontId="1"/>
  </si>
  <si>
    <t>空白を無視するのチェックを外す</t>
    <rPh sb="0" eb="2">
      <t>クウハク</t>
    </rPh>
    <rPh sb="3" eb="5">
      <t>ムシ</t>
    </rPh>
    <rPh sb="13" eb="14">
      <t>ハズ</t>
    </rPh>
    <phoneticPr fontId="1"/>
  </si>
  <si>
    <t>（エネルギー消費量算定プログラムの出力等に記載されています。）</t>
  </si>
  <si>
    <t>その他 名称</t>
    <rPh sb="2" eb="3">
      <t>タ</t>
    </rPh>
    <rPh sb="4" eb="6">
      <t>メイショウ</t>
    </rPh>
    <phoneticPr fontId="1"/>
  </si>
  <si>
    <t>西暦4桁</t>
    <rPh sb="0" eb="2">
      <t>セイレキ</t>
    </rPh>
    <rPh sb="3" eb="4">
      <t>ケタ</t>
    </rPh>
    <phoneticPr fontId="1"/>
  </si>
  <si>
    <t>太陽光発電なしの場合のみ入力</t>
    <rPh sb="0" eb="5">
      <t>タイヨウコウハツデン</t>
    </rPh>
    <rPh sb="8" eb="10">
      <t>バアイ</t>
    </rPh>
    <rPh sb="12" eb="14">
      <t>ニュウリョク</t>
    </rPh>
    <phoneticPr fontId="1"/>
  </si>
  <si>
    <t>蓄電池ありの場合のみ入力</t>
    <rPh sb="0" eb="3">
      <t>チクデンチ</t>
    </rPh>
    <rPh sb="6" eb="8">
      <t>バアイ</t>
    </rPh>
    <rPh sb="10" eb="12">
      <t>ニュウリョク</t>
    </rPh>
    <phoneticPr fontId="1"/>
  </si>
  <si>
    <t>補助金利用ありの場合のみ入力</t>
    <rPh sb="0" eb="5">
      <t>ホジョキンリヨウ</t>
    </rPh>
    <rPh sb="8" eb="10">
      <t>バアイ</t>
    </rPh>
    <rPh sb="12" eb="14">
      <t>ニュウリョク</t>
    </rPh>
    <phoneticPr fontId="1"/>
  </si>
  <si>
    <t>その他の場合のみ入力（チェック）</t>
    <rPh sb="2" eb="3">
      <t>タ</t>
    </rPh>
    <rPh sb="4" eb="6">
      <t>バアイ</t>
    </rPh>
    <rPh sb="8" eb="10">
      <t>ニュウリョク</t>
    </rPh>
    <phoneticPr fontId="1"/>
  </si>
  <si>
    <t>その他の場合のみ入力（オプション）</t>
    <rPh sb="2" eb="3">
      <t>タ</t>
    </rPh>
    <rPh sb="4" eb="6">
      <t>バアイ</t>
    </rPh>
    <rPh sb="8" eb="10">
      <t>ニュウリョク</t>
    </rPh>
    <phoneticPr fontId="1"/>
  </si>
  <si>
    <t>最大366日</t>
    <rPh sb="0" eb="2">
      <t>サイダイ</t>
    </rPh>
    <rPh sb="5" eb="6">
      <t>ニチ</t>
    </rPh>
    <phoneticPr fontId="1"/>
  </si>
  <si>
    <t>最大366日*24時間/日=8784時間</t>
    <rPh sb="0" eb="2">
      <t>サイダイ</t>
    </rPh>
    <rPh sb="5" eb="6">
      <t>ニチ</t>
    </rPh>
    <rPh sb="9" eb="11">
      <t>ジカン</t>
    </rPh>
    <rPh sb="12" eb="13">
      <t>ニチ</t>
    </rPh>
    <rPh sb="18" eb="20">
      <t>ジカン</t>
    </rPh>
    <phoneticPr fontId="1"/>
  </si>
  <si>
    <t>勉強会や見学会の開催</t>
  </si>
  <si>
    <t>専門家やZEBプランナーの紹介</t>
  </si>
  <si>
    <t>マッチングイベント等の開催</t>
  </si>
  <si>
    <t>説明動画や資料の公開</t>
  </si>
  <si>
    <t xml:space="preserve"> </t>
    <phoneticPr fontId="1"/>
  </si>
  <si>
    <t>ZEB化費用について</t>
    <rPh sb="3" eb="4">
      <t>カ</t>
    </rPh>
    <rPh sb="4" eb="6">
      <t>ヒヨウ</t>
    </rPh>
    <phoneticPr fontId="1"/>
  </si>
  <si>
    <t>ZEB化の効果</t>
    <rPh sb="3" eb="4">
      <t>カ</t>
    </rPh>
    <rPh sb="5" eb="7">
      <t>コウカ</t>
    </rPh>
    <phoneticPr fontId="1"/>
  </si>
  <si>
    <t>運用改善の実施状況</t>
    <rPh sb="0" eb="2">
      <t>ウンヨウ</t>
    </rPh>
    <rPh sb="2" eb="4">
      <t>カイゼン</t>
    </rPh>
    <rPh sb="5" eb="7">
      <t>ジッシ</t>
    </rPh>
    <rPh sb="7" eb="9">
      <t>ジョウキョウ</t>
    </rPh>
    <phoneticPr fontId="1"/>
  </si>
  <si>
    <t>自由回答</t>
    <rPh sb="0" eb="4">
      <t>ジユウカイトウ</t>
    </rPh>
    <phoneticPr fontId="1"/>
  </si>
  <si>
    <t>単一回答</t>
    <rPh sb="0" eb="4">
      <t>タンイツカイトウ</t>
    </rPh>
    <phoneticPr fontId="1"/>
  </si>
  <si>
    <t>複数回答</t>
    <rPh sb="0" eb="4">
      <t>フクスウカイトウ</t>
    </rPh>
    <phoneticPr fontId="1"/>
  </si>
  <si>
    <t>太陽光発電欄</t>
    <rPh sb="0" eb="5">
      <t>タイヨウコウハツデン</t>
    </rPh>
    <rPh sb="5" eb="6">
      <t>ラン</t>
    </rPh>
    <phoneticPr fontId="1"/>
  </si>
  <si>
    <t>印刷用設定</t>
    <rPh sb="0" eb="3">
      <t>インサツヨウ</t>
    </rPh>
    <rPh sb="3" eb="5">
      <t>セッテイ</t>
    </rPh>
    <phoneticPr fontId="1"/>
  </si>
  <si>
    <t>$S$74:$V$74</t>
  </si>
  <si>
    <t>$Z$74:$AC$74</t>
  </si>
  <si>
    <t>$S$75:$V$75</t>
  </si>
  <si>
    <t>$Z$75:$AC$75</t>
  </si>
  <si>
    <t>$S$76:$V$76</t>
  </si>
  <si>
    <t>$Z$76:$AC$76</t>
  </si>
  <si>
    <t>$S$77:$V$77</t>
  </si>
  <si>
    <t>$Z$77:$AC$77</t>
  </si>
  <si>
    <t>市町村</t>
    <rPh sb="0" eb="3">
      <t>シチョウソン</t>
    </rPh>
    <phoneticPr fontId="1"/>
  </si>
  <si>
    <t>青木村</t>
  </si>
  <si>
    <t>上松町</t>
  </si>
  <si>
    <t>朝日村</t>
  </si>
  <si>
    <t>阿智村</t>
  </si>
  <si>
    <t>安曇野市</t>
  </si>
  <si>
    <t>阿南町</t>
  </si>
  <si>
    <t>飯島町</t>
  </si>
  <si>
    <t>飯田市</t>
  </si>
  <si>
    <t>飯綱町</t>
  </si>
  <si>
    <t>飯山市</t>
  </si>
  <si>
    <t>生坂村</t>
  </si>
  <si>
    <t>池田町</t>
  </si>
  <si>
    <t>伊那市</t>
  </si>
  <si>
    <t>上田市</t>
  </si>
  <si>
    <t>売木村</t>
  </si>
  <si>
    <t>王滝村</t>
  </si>
  <si>
    <t>大桑村</t>
  </si>
  <si>
    <t>大鹿村</t>
  </si>
  <si>
    <t>大町市</t>
  </si>
  <si>
    <t>岡谷市</t>
  </si>
  <si>
    <t>小川村</t>
  </si>
  <si>
    <t>小谷村</t>
  </si>
  <si>
    <t>小布施町</t>
  </si>
  <si>
    <t>麻績村</t>
  </si>
  <si>
    <t>軽井沢町</t>
  </si>
  <si>
    <t>川上村</t>
  </si>
  <si>
    <t>木島平村</t>
  </si>
  <si>
    <t>木曽町</t>
  </si>
  <si>
    <t>木祖村</t>
  </si>
  <si>
    <t>北相木村</t>
  </si>
  <si>
    <t>小海町</t>
  </si>
  <si>
    <t>駒ヶ根市</t>
  </si>
  <si>
    <t>小諸市</t>
  </si>
  <si>
    <t>栄村</t>
  </si>
  <si>
    <t>坂城町</t>
  </si>
  <si>
    <t>佐久市</t>
  </si>
  <si>
    <t>佐久穂町</t>
  </si>
  <si>
    <t>塩尻市</t>
  </si>
  <si>
    <t>信濃町</t>
  </si>
  <si>
    <t>下條村</t>
  </si>
  <si>
    <t>下諏訪町</t>
  </si>
  <si>
    <t>須坂市</t>
  </si>
  <si>
    <t>諏訪市</t>
  </si>
  <si>
    <t>喬木村</t>
  </si>
  <si>
    <t>高森町</t>
  </si>
  <si>
    <t>高山村</t>
  </si>
  <si>
    <t>辰野町</t>
  </si>
  <si>
    <t>立科町</t>
  </si>
  <si>
    <t>筑北村</t>
  </si>
  <si>
    <t>千曲市</t>
  </si>
  <si>
    <t>茅野市</t>
  </si>
  <si>
    <t>天龍村</t>
  </si>
  <si>
    <t>東御市</t>
  </si>
  <si>
    <t>豊丘村</t>
  </si>
  <si>
    <t>中川村</t>
  </si>
  <si>
    <t>中野市</t>
  </si>
  <si>
    <t>長野市</t>
  </si>
  <si>
    <t>長和町</t>
  </si>
  <si>
    <t>南木曽町</t>
  </si>
  <si>
    <t>根羽村</t>
  </si>
  <si>
    <t>野沢温泉村</t>
  </si>
  <si>
    <t>白馬村</t>
  </si>
  <si>
    <t>原村</t>
  </si>
  <si>
    <t>平谷村</t>
  </si>
  <si>
    <t>富士見町</t>
  </si>
  <si>
    <t>松川町</t>
  </si>
  <si>
    <t>松川村</t>
  </si>
  <si>
    <t>松本市</t>
  </si>
  <si>
    <t>南相木村</t>
  </si>
  <si>
    <t>南牧村</t>
  </si>
  <si>
    <t>南箕輪村</t>
  </si>
  <si>
    <t>箕輪町</t>
  </si>
  <si>
    <t>宮田村</t>
  </si>
  <si>
    <t>御代田町</t>
  </si>
  <si>
    <t>泰阜村</t>
  </si>
  <si>
    <t>山形村</t>
  </si>
  <si>
    <t>山ノ内町</t>
  </si>
  <si>
    <t>入力住所</t>
    <rPh sb="0" eb="4">
      <t>ニュウリョクジュウショ</t>
    </rPh>
    <phoneticPr fontId="1"/>
  </si>
  <si>
    <t>市町村チェック</t>
    <rPh sb="0" eb="3">
      <t>シチョウソン</t>
    </rPh>
    <phoneticPr fontId="1"/>
  </si>
  <si>
    <t>市町村名</t>
    <rPh sb="0" eb="4">
      <t>シチョウソンメイ</t>
    </rPh>
    <phoneticPr fontId="1"/>
  </si>
  <si>
    <t>町域チェック</t>
    <rPh sb="0" eb="2">
      <t>チョウイキ</t>
    </rPh>
    <phoneticPr fontId="1"/>
  </si>
  <si>
    <t>町域該当行番号</t>
    <rPh sb="0" eb="2">
      <t>チョウイキ</t>
    </rPh>
    <rPh sb="2" eb="7">
      <t>ガイトウギョウバンゴウ</t>
    </rPh>
    <phoneticPr fontId="1"/>
  </si>
  <si>
    <t>市町村該当行番号</t>
    <rPh sb="0" eb="3">
      <t>シチョウソン</t>
    </rPh>
    <rPh sb="3" eb="8">
      <t>ガイトウギョウバンゴウ</t>
    </rPh>
    <phoneticPr fontId="1"/>
  </si>
  <si>
    <t>最終行番号</t>
    <rPh sb="0" eb="2">
      <t>サイシュウ</t>
    </rPh>
    <rPh sb="2" eb="5">
      <t>ギョウバンゴウ</t>
    </rPh>
    <phoneticPr fontId="1"/>
  </si>
  <si>
    <t>町域</t>
    <rPh sb="0" eb="2">
      <t>チョウイキ</t>
    </rPh>
    <phoneticPr fontId="1"/>
  </si>
  <si>
    <t>特定地域以外</t>
    <rPh sb="0" eb="2">
      <t>トクテイ</t>
    </rPh>
    <rPh sb="2" eb="4">
      <t>チイキ</t>
    </rPh>
    <rPh sb="4" eb="6">
      <t>イガイ</t>
    </rPh>
    <phoneticPr fontId="1"/>
  </si>
  <si>
    <t>表示</t>
    <rPh sb="0" eb="2">
      <t>ヒョウジ</t>
    </rPh>
    <phoneticPr fontId="1"/>
  </si>
  <si>
    <t>真田町</t>
    <phoneticPr fontId="1"/>
  </si>
  <si>
    <t>菅平高原</t>
    <phoneticPr fontId="1"/>
  </si>
  <si>
    <t>武石</t>
    <phoneticPr fontId="1"/>
  </si>
  <si>
    <t>下武石</t>
    <phoneticPr fontId="1"/>
  </si>
  <si>
    <t>上武石</t>
    <phoneticPr fontId="1"/>
  </si>
  <si>
    <t>開田高原</t>
    <phoneticPr fontId="1"/>
  </si>
  <si>
    <t>奈良井</t>
    <phoneticPr fontId="1"/>
  </si>
  <si>
    <t>贄川</t>
    <phoneticPr fontId="1"/>
  </si>
  <si>
    <t>木曽平沢</t>
    <phoneticPr fontId="1"/>
  </si>
  <si>
    <t>地域</t>
    <rPh sb="0" eb="2">
      <t>チイキ</t>
    </rPh>
    <phoneticPr fontId="1"/>
  </si>
  <si>
    <t>年間
稼働日数</t>
    <rPh sb="0" eb="2">
      <t>ネンカン</t>
    </rPh>
    <rPh sb="3" eb="5">
      <t>カドウ</t>
    </rPh>
    <rPh sb="5" eb="7">
      <t>ニッスウ</t>
    </rPh>
    <phoneticPr fontId="1"/>
  </si>
  <si>
    <t>年間
稼働時間</t>
    <rPh sb="0" eb="2">
      <t>ネンカン</t>
    </rPh>
    <rPh sb="3" eb="5">
      <t>カドウ</t>
    </rPh>
    <rPh sb="5" eb="7">
      <t>ジカン</t>
    </rPh>
    <phoneticPr fontId="1"/>
  </si>
  <si>
    <t>地域
区分</t>
    <rPh sb="0" eb="2">
      <t>チイキ</t>
    </rPh>
    <rPh sb="3" eb="5">
      <t>クブン</t>
    </rPh>
    <phoneticPr fontId="1"/>
  </si>
  <si>
    <t>電話番号
(半角)</t>
    <rPh sb="6" eb="8">
      <t>ハンカク</t>
    </rPh>
    <phoneticPr fontId="1"/>
  </si>
  <si>
    <t>メール
アドレス</t>
    <phoneticPr fontId="1"/>
  </si>
  <si>
    <t>所属
部署名</t>
    <rPh sb="0" eb="2">
      <t>ショゾク</t>
    </rPh>
    <rPh sb="3" eb="5">
      <t>ブショ</t>
    </rPh>
    <rPh sb="5" eb="6">
      <t>メイ</t>
    </rPh>
    <phoneticPr fontId="5"/>
  </si>
  <si>
    <t>英数字を入力 日本語入力オフ</t>
    <rPh sb="0" eb="3">
      <t>エイスウジ</t>
    </rPh>
    <rPh sb="4" eb="6">
      <t>ニュウリョク</t>
    </rPh>
    <rPh sb="7" eb="10">
      <t>ニホンゴ</t>
    </rPh>
    <rPh sb="10" eb="12">
      <t>ニュウリョク</t>
    </rPh>
    <phoneticPr fontId="1"/>
  </si>
  <si>
    <t>増築</t>
    <rPh sb="0" eb="2">
      <t>ゾウチク</t>
    </rPh>
    <phoneticPr fontId="1"/>
  </si>
  <si>
    <t>メールアドレス</t>
    <phoneticPr fontId="1"/>
  </si>
  <si>
    <t>地域</t>
    <phoneticPr fontId="1"/>
  </si>
  <si>
    <t>改修・増築年
(西暦)</t>
    <rPh sb="0" eb="2">
      <t>カイシュウ</t>
    </rPh>
    <rPh sb="3" eb="5">
      <t>ゾウチク</t>
    </rPh>
    <rPh sb="5" eb="6">
      <t>ネン</t>
    </rPh>
    <phoneticPr fontId="1"/>
  </si>
  <si>
    <t>延床面積</t>
    <rPh sb="0" eb="2">
      <t>ノベユカ</t>
    </rPh>
    <rPh sb="2" eb="3">
      <t>ツモル</t>
    </rPh>
    <phoneticPr fontId="1"/>
  </si>
  <si>
    <t>その他
塗りつぶし設定
設定条件</t>
    <rPh sb="4" eb="5">
      <t>ヌ</t>
    </rPh>
    <rPh sb="9" eb="11">
      <t>セッテイ</t>
    </rPh>
    <rPh sb="10" eb="11">
      <t>ラン</t>
    </rPh>
    <rPh sb="12" eb="16">
      <t>セッテイジョウケン</t>
    </rPh>
    <phoneticPr fontId="1"/>
  </si>
  <si>
    <t>$F$7:$P$7</t>
  </si>
  <si>
    <t>$S$7:$AD$7</t>
  </si>
  <si>
    <t>$F$8:$K$8</t>
  </si>
  <si>
    <t>$O$8:$S$8</t>
  </si>
  <si>
    <t>$V$8:$AD$8</t>
  </si>
  <si>
    <t>$F$10:$W$10</t>
  </si>
  <si>
    <t>$AA$10:$AC$10</t>
  </si>
  <si>
    <t>$Q$11:$R$11</t>
  </si>
  <si>
    <t>$X$11:$Y$11</t>
  </si>
  <si>
    <t>$F$13:$Q$13</t>
  </si>
  <si>
    <t>$U$13:$V$13</t>
  </si>
  <si>
    <t>$AA$13:$AB$13</t>
  </si>
  <si>
    <t>$P$21:$AD$21</t>
  </si>
  <si>
    <t>$P$25:$AD$25</t>
  </si>
  <si>
    <t>$R$28:$AD$28</t>
  </si>
  <si>
    <t>$I$33:$AD$33</t>
  </si>
  <si>
    <t>$I$37:$AD$37</t>
  </si>
  <si>
    <t>改修・増築年(西暦)</t>
    <rPh sb="3" eb="5">
      <t>ゾウチク</t>
    </rPh>
    <phoneticPr fontId="1"/>
  </si>
  <si>
    <t>ー</t>
    <phoneticPr fontId="1"/>
  </si>
  <si>
    <t>要確認チェック</t>
    <rPh sb="0" eb="3">
      <t>ヨウカクニン</t>
    </rPh>
    <phoneticPr fontId="1"/>
  </si>
  <si>
    <t>都道府県</t>
  </si>
  <si>
    <t>町域</t>
  </si>
  <si>
    <t>地域の区分</t>
  </si>
  <si>
    <t>長野県</t>
  </si>
  <si>
    <t>にご記入ください。</t>
    <phoneticPr fontId="1"/>
  </si>
  <si>
    <t>緑セル</t>
    <rPh sb="0" eb="1">
      <t>ミドリ</t>
    </rPh>
    <phoneticPr fontId="1"/>
  </si>
  <si>
    <t>に変わります。</t>
    <rPh sb="1" eb="2">
      <t>カ</t>
    </rPh>
    <phoneticPr fontId="1"/>
  </si>
  <si>
    <t>入力すると</t>
    <rPh sb="0" eb="2">
      <t>ニュウリョク</t>
    </rPh>
    <phoneticPr fontId="1"/>
  </si>
  <si>
    <t>入力した場合</t>
    <rPh sb="0" eb="2">
      <t>ニュウリョク</t>
    </rPh>
    <rPh sb="4" eb="6">
      <t>バアイ</t>
    </rPh>
    <phoneticPr fontId="1"/>
  </si>
  <si>
    <t>薄緑塗りつぶし</t>
    <rPh sb="0" eb="2">
      <t>ウスミドリ</t>
    </rPh>
    <rPh sb="2" eb="3">
      <t>ヌ</t>
    </rPh>
    <phoneticPr fontId="1"/>
  </si>
  <si>
    <t>#DAF2D0</t>
    <phoneticPr fontId="1"/>
  </si>
  <si>
    <t>セルが空白の値ではない</t>
    <rPh sb="3" eb="5">
      <t>クウハク</t>
    </rPh>
    <rPh sb="6" eb="7">
      <t>アタイ</t>
    </rPh>
    <phoneticPr fontId="1"/>
  </si>
  <si>
    <t>R</t>
    <phoneticPr fontId="1"/>
  </si>
  <si>
    <t>U</t>
    <phoneticPr fontId="1"/>
  </si>
  <si>
    <t>その他入力の場合のみ</t>
    <rPh sb="2" eb="5">
      <t>タニュウリョク</t>
    </rPh>
    <rPh sb="6" eb="8">
      <t>バアイ</t>
    </rPh>
    <phoneticPr fontId="1"/>
  </si>
  <si>
    <t>その他入力の場合のみ 英数字 日本語入力オフ</t>
    <rPh sb="11" eb="14">
      <t>エイスウジ</t>
    </rPh>
    <rPh sb="15" eb="20">
      <t>ニホンゴニュウリョク</t>
    </rPh>
    <phoneticPr fontId="1"/>
  </si>
  <si>
    <t>その他設定セル</t>
    <rPh sb="2" eb="3">
      <t>タ</t>
    </rPh>
    <rPh sb="3" eb="5">
      <t>セッテイ</t>
    </rPh>
    <phoneticPr fontId="1"/>
  </si>
  <si>
    <t>その他を選択していない場合 他</t>
    <rPh sb="2" eb="3">
      <t>タ</t>
    </rPh>
    <rPh sb="4" eb="6">
      <t>センタク</t>
    </rPh>
    <rPh sb="11" eb="13">
      <t>バアイ</t>
    </rPh>
    <rPh sb="14" eb="15">
      <t>ホカ</t>
    </rPh>
    <phoneticPr fontId="1"/>
  </si>
  <si>
    <t>ー</t>
    <phoneticPr fontId="1"/>
  </si>
  <si>
    <t>=AND(X11&gt;1800,X11&lt;2035,OR(AM14="改修",AM14="増築"))</t>
  </si>
  <si>
    <t>改修または増築の場合のみ入力 かつ 西暦4桁</t>
    <rPh sb="0" eb="2">
      <t>カイシュウ</t>
    </rPh>
    <rPh sb="5" eb="7">
      <t>ゾウチク</t>
    </rPh>
    <rPh sb="8" eb="10">
      <t>バアイ</t>
    </rPh>
    <rPh sb="12" eb="14">
      <t>ニュウリョク</t>
    </rPh>
    <rPh sb="18" eb="20">
      <t>セイレキ</t>
    </rPh>
    <rPh sb="21" eb="22">
      <t>ケタ</t>
    </rPh>
    <phoneticPr fontId="1"/>
  </si>
  <si>
    <t>ZEB化前の実績欄</t>
    <rPh sb="3" eb="4">
      <t>カ</t>
    </rPh>
    <rPh sb="4" eb="5">
      <t>マエ</t>
    </rPh>
    <rPh sb="6" eb="8">
      <t>ジッセキ</t>
    </rPh>
    <rPh sb="8" eb="9">
      <t>ラン</t>
    </rPh>
    <phoneticPr fontId="1"/>
  </si>
  <si>
    <t>=$AM$69="なし"</t>
  </si>
  <si>
    <t>=AND($AM$14&lt;&gt;"改修",$AM$14&lt;&gt;"無回答")</t>
  </si>
  <si>
    <t>チェックボックスセルの値がTRUEの場合
（チェックボックスセルは各リンクセルを参照）</t>
    <rPh sb="11" eb="12">
      <t>アタイ</t>
    </rPh>
    <rPh sb="33" eb="34">
      <t>カク</t>
    </rPh>
    <rPh sb="40" eb="42">
      <t>サンショウ</t>
    </rPh>
    <phoneticPr fontId="1"/>
  </si>
  <si>
    <t>$F$12:$T$12</t>
  </si>
  <si>
    <t>分数で入力をお願いします。</t>
  </si>
  <si>
    <t>（分数で入力をお願いします。）</t>
    <rPh sb="1" eb="3">
      <t>ブンスウ</t>
    </rPh>
    <rPh sb="4" eb="6">
      <t>ニュウリョク</t>
    </rPh>
    <rPh sb="8" eb="9">
      <t>ネガ</t>
    </rPh>
    <phoneticPr fontId="1"/>
  </si>
  <si>
    <t>モード オン</t>
  </si>
  <si>
    <t/>
  </si>
  <si>
    <t>オフ (英語モード)</t>
  </si>
  <si>
    <t>ハイフンを含めご入力ください。</t>
  </si>
  <si>
    <t>ハイフンを含め13文字以下でご入力ください。</t>
  </si>
  <si>
    <t>その他が選択されていません。</t>
  </si>
  <si>
    <t>その他を選択したのち、ご入力ください。</t>
  </si>
  <si>
    <t>=LEFT(AM23,3)="その他"</t>
  </si>
  <si>
    <t>=LEFT(AM44,3)="その他"</t>
  </si>
  <si>
    <t>=LEFT(AM48,3)="その他"</t>
  </si>
  <si>
    <t>=LEFT(AM52,3)="その他"</t>
  </si>
  <si>
    <t>=AM69="なし"</t>
  </si>
  <si>
    <t>太陽光発電のなしが選択されていません。</t>
  </si>
  <si>
    <t>太陽光発電のなしを選択したのち、ご入力ください。</t>
  </si>
  <si>
    <t>=LEFT(AM72,3)="その他"</t>
  </si>
  <si>
    <t>蓄電池のありが選択されていません。</t>
  </si>
  <si>
    <t>蓄電池のありを選択したのち、ご入力ください。</t>
  </si>
  <si>
    <t>補助金利用のありが選択されていません。</t>
  </si>
  <si>
    <t>補助金利用のありを選択したのち、ご入力ください。</t>
  </si>
  <si>
    <t>入力できません。</t>
  </si>
  <si>
    <t>補助金利用のありを選択したのち、分数で1以下の数値をご入力ください。</t>
  </si>
  <si>
    <t>366</t>
  </si>
  <si>
    <t>年間日数をご入力ください。</t>
  </si>
  <si>
    <t>年間日数として366日以下をご入力ください。</t>
  </si>
  <si>
    <t>8784</t>
  </si>
  <si>
    <t>年間稼働時間をご入力ください。</t>
  </si>
  <si>
    <t>年間稼働時間として、8,784時間以下をご入力ください。</t>
  </si>
  <si>
    <t>=LEFT(AM60,3)="その他"</t>
  </si>
  <si>
    <t>=LEFT(AM56,3)="その他"</t>
  </si>
  <si>
    <t>=AS66</t>
  </si>
  <si>
    <t>西暦で入力をお願いします。</t>
  </si>
  <si>
    <t>西暦4桁で入力をお願いします。</t>
  </si>
  <si>
    <t>1800~2035の間の西暦4桁で入力をお願いします。</t>
  </si>
  <si>
    <t>改修・増築を選択したのち、1800～2035の西暦４桁での入力をお願いします。</t>
  </si>
  <si>
    <t>その他の入力が選択されていません。</t>
  </si>
  <si>
    <t>その他の入力を選択したのち、ご入力ください。</t>
  </si>
  <si>
    <t>エラーメッセージタイトル</t>
    <phoneticPr fontId="1"/>
  </si>
  <si>
    <t>エラーメッセージ内容</t>
    <rPh sb="8" eb="10">
      <t>ナイヨウ</t>
    </rPh>
    <phoneticPr fontId="1"/>
  </si>
  <si>
    <t>補助金欄</t>
    <rPh sb="0" eb="4">
      <t>ホジョキンラン</t>
    </rPh>
    <phoneticPr fontId="1"/>
  </si>
  <si>
    <t>太陽光発電がなしの場合</t>
    <rPh sb="0" eb="5">
      <t>タイヨウコウハツデン</t>
    </rPh>
    <rPh sb="9" eb="11">
      <t>バアイ</t>
    </rPh>
    <phoneticPr fontId="1"/>
  </si>
  <si>
    <t>補助金がなしの場合</t>
    <rPh sb="0" eb="3">
      <t>ホジョキン</t>
    </rPh>
    <rPh sb="7" eb="9">
      <t>バアイ</t>
    </rPh>
    <phoneticPr fontId="1"/>
  </si>
  <si>
    <t>BEMSの導入状況がなしの場合</t>
    <rPh sb="5" eb="7">
      <t>ドウニュウ</t>
    </rPh>
    <rPh sb="7" eb="9">
      <t>ジョウキョウ</t>
    </rPh>
    <rPh sb="13" eb="15">
      <t>バアイ</t>
    </rPh>
    <phoneticPr fontId="1"/>
  </si>
  <si>
    <t>改修ではないかつ無回答ではない場合
（無回答の状態では塗りつぶしはしない）</t>
    <rPh sb="0" eb="2">
      <t>カイシュウ</t>
    </rPh>
    <rPh sb="8" eb="11">
      <t>ムカイトウ</t>
    </rPh>
    <rPh sb="15" eb="17">
      <t>バアイ</t>
    </rPh>
    <rPh sb="19" eb="22">
      <t>ムカイトウ</t>
    </rPh>
    <rPh sb="23" eb="25">
      <t>ジョウタイ</t>
    </rPh>
    <rPh sb="27" eb="28">
      <t>ヌ</t>
    </rPh>
    <phoneticPr fontId="1"/>
  </si>
  <si>
    <t>実績なしをチェックした場合</t>
    <rPh sb="0" eb="2">
      <t>ジッセキ</t>
    </rPh>
    <rPh sb="11" eb="13">
      <t>バアイ</t>
    </rPh>
    <phoneticPr fontId="1"/>
  </si>
  <si>
    <t>ZEB化前の実績
（改修の場合のみ記入）</t>
    <phoneticPr fontId="1"/>
  </si>
  <si>
    <t>改修の場合のみ、入力できます。</t>
  </si>
  <si>
    <t>改修の場合のみ</t>
    <rPh sb="0" eb="2">
      <t>カイシュウ</t>
    </rPh>
    <rPh sb="3" eb="5">
      <t>バアイ</t>
    </rPh>
    <phoneticPr fontId="1"/>
  </si>
  <si>
    <t>改修 かつ その他入力の場合のみ</t>
    <rPh sb="0" eb="2">
      <t>カイシュウ</t>
    </rPh>
    <rPh sb="8" eb="11">
      <t>タニュウリョク</t>
    </rPh>
    <rPh sb="12" eb="14">
      <t>バアイ</t>
    </rPh>
    <phoneticPr fontId="1"/>
  </si>
  <si>
    <t>$Z$78:$AC$78</t>
  </si>
  <si>
    <t>$S$78:$V$78</t>
  </si>
  <si>
    <t>$Z$82:$AB$82</t>
  </si>
  <si>
    <t>$S$82:$U$82</t>
  </si>
  <si>
    <t>$S$70:$W$70</t>
  </si>
  <si>
    <t>$K$62:$M$62</t>
  </si>
  <si>
    <t>$T$52:$AD$52</t>
  </si>
  <si>
    <t>$Z$79:$AC$79</t>
  </si>
  <si>
    <t>$I$46:$AD$47</t>
  </si>
  <si>
    <t>$L$56:$N$56</t>
  </si>
  <si>
    <t>$S$79:$V$79</t>
  </si>
  <si>
    <t>$M$50:$AD$50</t>
  </si>
  <si>
    <t>$P$18:$AD$18</t>
  </si>
  <si>
    <t># ?/?</t>
  </si>
  <si>
    <t>年間エネルギー消費量</t>
    <rPh sb="0" eb="2">
      <t>ネンカン</t>
    </rPh>
    <rPh sb="7" eb="10">
      <t>ショウヒリョウ</t>
    </rPh>
    <phoneticPr fontId="1"/>
  </si>
  <si>
    <t>項目名</t>
    <rPh sb="0" eb="2">
      <t>コウモク</t>
    </rPh>
    <rPh sb="2" eb="3">
      <t>メイ</t>
    </rPh>
    <phoneticPr fontId="1"/>
  </si>
  <si>
    <t>$AH$11</t>
  </si>
  <si>
    <t>$AH$16</t>
  </si>
  <si>
    <t>=IF($AH$7,FALSE,LEFT($AM$20,3)&lt;&gt;"その他")</t>
  </si>
  <si>
    <t>$AH$18</t>
  </si>
  <si>
    <t>=IF($AH$7,FALSE,LEFT($AM$23,3)&lt;&gt;"その他")</t>
  </si>
  <si>
    <t>$AH$21</t>
  </si>
  <si>
    <t>=IF($AH$7,FALSE,LEFT($AM$44,3)&lt;&gt;"その他")</t>
  </si>
  <si>
    <t>$AH$25</t>
  </si>
  <si>
    <t>=IF($AH$7,FALSE,LEFT($AM$48,3)&lt;&gt;"その他")</t>
  </si>
  <si>
    <t>$AH$28</t>
  </si>
  <si>
    <t>=IF($AH$7,FALSE,LEFT($AM$52,3)&lt;&gt;"その他")</t>
  </si>
  <si>
    <t>$AH$33</t>
  </si>
  <si>
    <t>=IF($AH$7,FALSE,LEFT($AM$56,3)&lt;&gt;"その他")</t>
  </si>
  <si>
    <t>$AH$37</t>
  </si>
  <si>
    <t>=IF($AH$7,FALSE,LEFT($AM$60,3)&lt;&gt;"その他")</t>
  </si>
  <si>
    <t>$AH$46</t>
  </si>
  <si>
    <t>$AH$50</t>
  </si>
  <si>
    <t>$AH$52</t>
  </si>
  <si>
    <t>=IF($AH$7,FALSE,LEFT($AM$72,3)&lt;&gt;"その他")</t>
  </si>
  <si>
    <t>その他設定</t>
    <rPh sb="2" eb="3">
      <t>タ</t>
    </rPh>
    <rPh sb="3" eb="5">
      <t>セッテイ</t>
    </rPh>
    <phoneticPr fontId="1"/>
  </si>
  <si>
    <t>改修・増築年</t>
    <rPh sb="0" eb="2">
      <t>カイシュウ</t>
    </rPh>
    <rPh sb="3" eb="6">
      <t>ゾウチクネン</t>
    </rPh>
    <phoneticPr fontId="1"/>
  </si>
  <si>
    <t>主な用途 その他</t>
    <rPh sb="0" eb="1">
      <t>オモ</t>
    </rPh>
    <rPh sb="2" eb="4">
      <t>ヨウト</t>
    </rPh>
    <rPh sb="7" eb="8">
      <t>タ</t>
    </rPh>
    <phoneticPr fontId="1"/>
  </si>
  <si>
    <t>構造 その他</t>
    <rPh sb="0" eb="2">
      <t>コウゾウ</t>
    </rPh>
    <rPh sb="5" eb="6">
      <t>タ</t>
    </rPh>
    <phoneticPr fontId="1"/>
  </si>
  <si>
    <t>知ったきっかけ その他</t>
    <rPh sb="0" eb="1">
      <t>シ</t>
    </rPh>
    <rPh sb="10" eb="11">
      <t>タ</t>
    </rPh>
    <phoneticPr fontId="1"/>
  </si>
  <si>
    <t>役に立った情報源 その他</t>
    <rPh sb="0" eb="1">
      <t>ヤク</t>
    </rPh>
    <rPh sb="2" eb="3">
      <t>タ</t>
    </rPh>
    <rPh sb="5" eb="8">
      <t>ジョウホウゲン</t>
    </rPh>
    <rPh sb="11" eb="12">
      <t>タ</t>
    </rPh>
    <phoneticPr fontId="1"/>
  </si>
  <si>
    <t>相談先 その他</t>
    <rPh sb="0" eb="3">
      <t>ソウダンサキ</t>
    </rPh>
    <rPh sb="6" eb="7">
      <t>タ</t>
    </rPh>
    <phoneticPr fontId="1"/>
  </si>
  <si>
    <t>きっかけとして影響が大きかったもの その他</t>
    <rPh sb="7" eb="9">
      <t>エイキョウ</t>
    </rPh>
    <rPh sb="10" eb="11">
      <t>オオ</t>
    </rPh>
    <rPh sb="20" eb="21">
      <t>タ</t>
    </rPh>
    <phoneticPr fontId="1"/>
  </si>
  <si>
    <t>判断に最も影響した要因 その他</t>
    <rPh sb="0" eb="2">
      <t>ハンダン</t>
    </rPh>
    <rPh sb="3" eb="4">
      <t>モット</t>
    </rPh>
    <rPh sb="5" eb="7">
      <t>エイキョウ</t>
    </rPh>
    <rPh sb="9" eb="11">
      <t>ヨウイン</t>
    </rPh>
    <rPh sb="14" eb="15">
      <t>タ</t>
    </rPh>
    <phoneticPr fontId="1"/>
  </si>
  <si>
    <t>導入課題 その他</t>
    <rPh sb="0" eb="4">
      <t>ドウニュウカダイ</t>
    </rPh>
    <rPh sb="7" eb="8">
      <t>タ</t>
    </rPh>
    <phoneticPr fontId="1"/>
  </si>
  <si>
    <t>太陽光発電 設置しない理由</t>
    <rPh sb="0" eb="5">
      <t>タイヨウコウハツデン</t>
    </rPh>
    <rPh sb="6" eb="8">
      <t>セッチ</t>
    </rPh>
    <rPh sb="11" eb="13">
      <t>リユウ</t>
    </rPh>
    <phoneticPr fontId="1"/>
  </si>
  <si>
    <t>太陽光発電 導入方法 その他</t>
    <rPh sb="0" eb="5">
      <t>タイヨウコウハツデン</t>
    </rPh>
    <rPh sb="6" eb="10">
      <t>ドウニュウホウホウ</t>
    </rPh>
    <rPh sb="13" eb="14">
      <t>タ</t>
    </rPh>
    <phoneticPr fontId="1"/>
  </si>
  <si>
    <t>蓄電池 容量</t>
    <rPh sb="0" eb="3">
      <t>チクデンチ</t>
    </rPh>
    <rPh sb="4" eb="6">
      <t>ヨウリョウ</t>
    </rPh>
    <phoneticPr fontId="1"/>
  </si>
  <si>
    <t>ZEB化前後の実績 その他</t>
    <rPh sb="3" eb="4">
      <t>カ</t>
    </rPh>
    <rPh sb="4" eb="6">
      <t>ゼンゴ</t>
    </rPh>
    <rPh sb="7" eb="9">
      <t>ジッセキ</t>
    </rPh>
    <rPh sb="12" eb="13">
      <t>タ</t>
    </rPh>
    <phoneticPr fontId="1"/>
  </si>
  <si>
    <t>ZEBの印象 その他</t>
    <rPh sb="4" eb="6">
      <t>インショウ</t>
    </rPh>
    <rPh sb="9" eb="10">
      <t>タ</t>
    </rPh>
    <phoneticPr fontId="1"/>
  </si>
  <si>
    <t>普及のために自治体に求めること その他</t>
    <rPh sb="0" eb="2">
      <t>フキュウ</t>
    </rPh>
    <rPh sb="6" eb="9">
      <t>ジチタイ</t>
    </rPh>
    <rPh sb="10" eb="11">
      <t>モト</t>
    </rPh>
    <rPh sb="18" eb="19">
      <t>タ</t>
    </rPh>
    <phoneticPr fontId="1"/>
  </si>
  <si>
    <t>内容</t>
    <rPh sb="0" eb="2">
      <t>ナイヨウ</t>
    </rPh>
    <phoneticPr fontId="1"/>
  </si>
  <si>
    <t>オプションボタンの選択がその他ではない場合、TRUEで塗りつぶし</t>
    <rPh sb="9" eb="11">
      <t>センタク</t>
    </rPh>
    <rPh sb="14" eb="15">
      <t>タ</t>
    </rPh>
    <rPh sb="19" eb="21">
      <t>バアイ</t>
    </rPh>
    <rPh sb="27" eb="28">
      <t>ヌ</t>
    </rPh>
    <phoneticPr fontId="1"/>
  </si>
  <si>
    <t>チェックボックスのその他が選択されていない場合、TRUEで塗りつぶし</t>
    <rPh sb="11" eb="12">
      <t>タ</t>
    </rPh>
    <rPh sb="13" eb="15">
      <t>センタク</t>
    </rPh>
    <rPh sb="21" eb="23">
      <t>バアイ</t>
    </rPh>
    <rPh sb="29" eb="30">
      <t>ヌ</t>
    </rPh>
    <phoneticPr fontId="1"/>
  </si>
  <si>
    <t>$AM$11</t>
  </si>
  <si>
    <t>=IFERROR(VALUE(MID(MID(CELL("filename",A1),FIND("[",CELL("filename",A1))+1,FIND("]",CELL("filename",A1))-FIND("[",CELL("filename",A1))-1),2,2)),"")</t>
  </si>
  <si>
    <t>$AM$14</t>
  </si>
  <si>
    <t>$AM$17</t>
  </si>
  <si>
    <t>$AM$20</t>
  </si>
  <si>
    <t>$AM$23</t>
  </si>
  <si>
    <t>$AM$27</t>
  </si>
  <si>
    <t>$AM$28</t>
  </si>
  <si>
    <t>$AM$29</t>
  </si>
  <si>
    <t>$AM$30</t>
  </si>
  <si>
    <t>$AM$31</t>
  </si>
  <si>
    <t>$AM$33</t>
  </si>
  <si>
    <t>$AM$34</t>
  </si>
  <si>
    <t>=IF(Q11="","無回答",Q11)</t>
  </si>
  <si>
    <t>$AM$35</t>
  </si>
  <si>
    <t>=IF(AA10="","無回答",AA10)</t>
  </si>
  <si>
    <t>$AM$36</t>
  </si>
  <si>
    <t>$AM$37</t>
  </si>
  <si>
    <t>$AM$38</t>
  </si>
  <si>
    <t>$AM$39</t>
  </si>
  <si>
    <t>=IF(W12="","無回答",W12)</t>
  </si>
  <si>
    <t>$AM$40</t>
  </si>
  <si>
    <t>=IF(AC12="","無回答",AC12)</t>
  </si>
  <si>
    <t>$AM$41</t>
  </si>
  <si>
    <t>=IF(U13="","無回答",U13)</t>
  </si>
  <si>
    <t>$AM$42</t>
  </si>
  <si>
    <t>=IF(AA13="","無回答",AA13)</t>
  </si>
  <si>
    <t>$AM$44</t>
  </si>
  <si>
    <t>$AM$48</t>
  </si>
  <si>
    <t>$AM$52</t>
  </si>
  <si>
    <t>$AM$56</t>
  </si>
  <si>
    <t>$AM$60</t>
  </si>
  <si>
    <t>$AM$64</t>
  </si>
  <si>
    <t>$AM$69</t>
  </si>
  <si>
    <t>$AM$72</t>
  </si>
  <si>
    <t>$AM$75</t>
  </si>
  <si>
    <t>$AM$83</t>
  </si>
  <si>
    <t>$AM$84</t>
  </si>
  <si>
    <t>$AM$85</t>
  </si>
  <si>
    <t>$AM$95</t>
  </si>
  <si>
    <t>=IF(K62="","無回答",K62)</t>
  </si>
  <si>
    <t>$AM$96</t>
  </si>
  <si>
    <t>$AM$97</t>
  </si>
  <si>
    <t>$AM$98</t>
  </si>
  <si>
    <t>$AM$101</t>
  </si>
  <si>
    <t>$AM$102</t>
  </si>
  <si>
    <t>$AM$103</t>
  </si>
  <si>
    <t>$AM$104</t>
  </si>
  <si>
    <t>$AM$105</t>
  </si>
  <si>
    <t>$AM$106</t>
  </si>
  <si>
    <t>$AM$107</t>
  </si>
  <si>
    <t>$AM$108</t>
  </si>
  <si>
    <t>$AM$109</t>
  </si>
  <si>
    <t>$AM$110</t>
  </si>
  <si>
    <t>$AM$111</t>
  </si>
  <si>
    <t>$AM$112</t>
  </si>
  <si>
    <t>$AM$113</t>
  </si>
  <si>
    <t>$AM$114</t>
  </si>
  <si>
    <t>$AM$115</t>
  </si>
  <si>
    <t>$AM$116</t>
  </si>
  <si>
    <t>$AM$117</t>
  </si>
  <si>
    <t>$AM$118</t>
  </si>
  <si>
    <t>$AM$119</t>
  </si>
  <si>
    <t>$AM$120</t>
  </si>
  <si>
    <t>$AM$121</t>
  </si>
  <si>
    <t>$AM$122</t>
  </si>
  <si>
    <t>$AM$123</t>
  </si>
  <si>
    <t>$AM$166</t>
  </si>
  <si>
    <t>$AM$167</t>
  </si>
  <si>
    <t>$AM$168</t>
  </si>
  <si>
    <t>$AM$169</t>
  </si>
  <si>
    <t>$AM$170</t>
  </si>
  <si>
    <t>$AM$171</t>
  </si>
  <si>
    <t>$AM$172</t>
  </si>
  <si>
    <t>$AM$173</t>
  </si>
  <si>
    <t>$AM$174</t>
  </si>
  <si>
    <t>$AM$175</t>
  </si>
  <si>
    <t>$AM$176</t>
  </si>
  <si>
    <t>$AM$177</t>
  </si>
  <si>
    <t>$AM$178</t>
  </si>
  <si>
    <t>$AM$179</t>
  </si>
  <si>
    <t>$AM$180</t>
  </si>
  <si>
    <t>$AM$184</t>
  </si>
  <si>
    <t>$AM$189</t>
  </si>
  <si>
    <t>$AM$192</t>
  </si>
  <si>
    <t>転記用データ</t>
    <rPh sb="0" eb="2">
      <t>テンキ</t>
    </rPh>
    <rPh sb="2" eb="3">
      <t>ヨウ</t>
    </rPh>
    <phoneticPr fontId="1"/>
  </si>
  <si>
    <t>ファイルNo</t>
  </si>
  <si>
    <t>新築/改修/増築</t>
    <rPh sb="0" eb="2">
      <t>シンチク</t>
    </rPh>
    <rPh sb="3" eb="5">
      <t>カイシュウ</t>
    </rPh>
    <rPh sb="6" eb="8">
      <t>ゾウチク</t>
    </rPh>
    <phoneticPr fontId="1"/>
  </si>
  <si>
    <t>ZEBランク</t>
  </si>
  <si>
    <t>建物の主な用途</t>
    <rPh sb="0" eb="2">
      <t>タテモノ</t>
    </rPh>
    <rPh sb="3" eb="4">
      <t>オモ</t>
    </rPh>
    <rPh sb="5" eb="7">
      <t>ヨウト</t>
    </rPh>
    <phoneticPr fontId="1"/>
  </si>
  <si>
    <t>建物の構造</t>
    <rPh sb="0" eb="2">
      <t>タテモノ</t>
    </rPh>
    <rPh sb="3" eb="5">
      <t>コウゾウ</t>
    </rPh>
    <phoneticPr fontId="1"/>
  </si>
  <si>
    <t>所属部署名</t>
    <rPh sb="0" eb="5">
      <t>ショゾクブショメイ</t>
    </rPh>
    <phoneticPr fontId="1"/>
  </si>
  <si>
    <t>メールアドレス</t>
  </si>
  <si>
    <t>電話番号</t>
    <rPh sb="0" eb="4">
      <t>デンワバンゴウ</t>
    </rPh>
    <phoneticPr fontId="1"/>
  </si>
  <si>
    <t>施設名称</t>
    <rPh sb="0" eb="4">
      <t>シセツメイショウ</t>
    </rPh>
    <phoneticPr fontId="1"/>
  </si>
  <si>
    <t>竣工年</t>
    <rPh sb="0" eb="3">
      <t>シュンコウネン</t>
    </rPh>
    <phoneticPr fontId="1"/>
  </si>
  <si>
    <t>延べ床面積</t>
    <rPh sb="0" eb="1">
      <t>ノ</t>
    </rPh>
    <rPh sb="2" eb="5">
      <t>ユカメンセキ</t>
    </rPh>
    <phoneticPr fontId="1"/>
  </si>
  <si>
    <t>所在地</t>
    <rPh sb="0" eb="3">
      <t>ショザイチ</t>
    </rPh>
    <phoneticPr fontId="1"/>
  </si>
  <si>
    <t>ZEB設計会社</t>
    <rPh sb="3" eb="7">
      <t>セッケイカイシャ</t>
    </rPh>
    <phoneticPr fontId="1"/>
  </si>
  <si>
    <t>地域</t>
    <rPh sb="0" eb="2">
      <t>チイキ</t>
    </rPh>
    <phoneticPr fontId="1"/>
  </si>
  <si>
    <t>地域区分</t>
    <rPh sb="0" eb="4">
      <t>チイキクブン</t>
    </rPh>
    <phoneticPr fontId="1"/>
  </si>
  <si>
    <t>年間稼働日数</t>
    <rPh sb="0" eb="2">
      <t>ネンカン</t>
    </rPh>
    <rPh sb="2" eb="4">
      <t>カドウ</t>
    </rPh>
    <rPh sb="4" eb="6">
      <t>ニッスウ</t>
    </rPh>
    <phoneticPr fontId="1"/>
  </si>
  <si>
    <t>年間稼働時間</t>
    <rPh sb="0" eb="6">
      <t>ネンカンカドウジカン</t>
    </rPh>
    <phoneticPr fontId="1"/>
  </si>
  <si>
    <t>知ったきっかけ</t>
    <rPh sb="0" eb="1">
      <t>シ</t>
    </rPh>
    <phoneticPr fontId="1"/>
  </si>
  <si>
    <t>役に立った情報源</t>
    <rPh sb="0" eb="1">
      <t>ヤク</t>
    </rPh>
    <rPh sb="2" eb="3">
      <t>タ</t>
    </rPh>
    <rPh sb="5" eb="8">
      <t>ジョウホウゲン</t>
    </rPh>
    <phoneticPr fontId="1"/>
  </si>
  <si>
    <t>相談先</t>
    <rPh sb="0" eb="3">
      <t>ソウダンサキ</t>
    </rPh>
    <phoneticPr fontId="1"/>
  </si>
  <si>
    <t>きっかけとして最も影響が大きかったもの</t>
    <rPh sb="7" eb="8">
      <t>モット</t>
    </rPh>
    <rPh sb="9" eb="11">
      <t>エイキョウ</t>
    </rPh>
    <rPh sb="12" eb="13">
      <t>オオ</t>
    </rPh>
    <phoneticPr fontId="1"/>
  </si>
  <si>
    <t>判断に最も影響した要因</t>
    <rPh sb="0" eb="2">
      <t>ハンダン</t>
    </rPh>
    <rPh sb="3" eb="4">
      <t>モット</t>
    </rPh>
    <rPh sb="5" eb="7">
      <t>エイキョウ</t>
    </rPh>
    <rPh sb="9" eb="11">
      <t>ヨウイン</t>
    </rPh>
    <phoneticPr fontId="1"/>
  </si>
  <si>
    <t>ZEB化の課題</t>
    <rPh sb="3" eb="4">
      <t>カ</t>
    </rPh>
    <rPh sb="5" eb="7">
      <t>カダイ</t>
    </rPh>
    <phoneticPr fontId="1"/>
  </si>
  <si>
    <t>太陽光発電の有無</t>
    <rPh sb="0" eb="5">
      <t>タイヨウコウハツデン</t>
    </rPh>
    <rPh sb="6" eb="8">
      <t>ウム</t>
    </rPh>
    <phoneticPr fontId="1"/>
  </si>
  <si>
    <t>太陽光発電の導入方法</t>
    <rPh sb="0" eb="5">
      <t>タイヨウコウハツデン</t>
    </rPh>
    <rPh sb="6" eb="10">
      <t>ドウニュウホウホウ</t>
    </rPh>
    <phoneticPr fontId="1"/>
  </si>
  <si>
    <t>蓄電池の有無</t>
    <rPh sb="0" eb="3">
      <t>チクデンチ</t>
    </rPh>
    <rPh sb="4" eb="6">
      <t>ウム</t>
    </rPh>
    <phoneticPr fontId="1"/>
  </si>
  <si>
    <t>太陽光発電を設置しない理由</t>
    <rPh sb="0" eb="5">
      <t>タイヨウコウハツデン</t>
    </rPh>
    <rPh sb="6" eb="8">
      <t>セッチ</t>
    </rPh>
    <rPh sb="11" eb="13">
      <t>リユウ</t>
    </rPh>
    <phoneticPr fontId="1"/>
  </si>
  <si>
    <t>太陽光発電 年間発電電力量 設計値</t>
    <rPh sb="0" eb="5">
      <t>タイヨウコウハツデン</t>
    </rPh>
    <rPh sb="6" eb="8">
      <t>ネンカン</t>
    </rPh>
    <rPh sb="8" eb="10">
      <t>ハツデン</t>
    </rPh>
    <rPh sb="10" eb="12">
      <t>デンリョク</t>
    </rPh>
    <rPh sb="12" eb="13">
      <t>リョウ</t>
    </rPh>
    <rPh sb="14" eb="17">
      <t>セッケイチ</t>
    </rPh>
    <phoneticPr fontId="1"/>
  </si>
  <si>
    <t>太陽光発電 年間発電電力量 実績値</t>
    <rPh sb="0" eb="5">
      <t>タイヨウコウハツデン</t>
    </rPh>
    <rPh sb="6" eb="8">
      <t>ネンカン</t>
    </rPh>
    <rPh sb="8" eb="10">
      <t>ハツデン</t>
    </rPh>
    <rPh sb="10" eb="12">
      <t>デンリョク</t>
    </rPh>
    <rPh sb="12" eb="13">
      <t>リョウ</t>
    </rPh>
    <rPh sb="14" eb="17">
      <t>ジッセキチ</t>
    </rPh>
    <phoneticPr fontId="1"/>
  </si>
  <si>
    <t>補助金利用の有無</t>
    <rPh sb="0" eb="5">
      <t>ホジョキンリヨウ</t>
    </rPh>
    <rPh sb="6" eb="8">
      <t>ウム</t>
    </rPh>
    <phoneticPr fontId="1"/>
  </si>
  <si>
    <t>初期投資額 総事業費</t>
    <rPh sb="0" eb="5">
      <t>ショキトウシガク</t>
    </rPh>
    <rPh sb="6" eb="10">
      <t>ソウジギョウヒ</t>
    </rPh>
    <phoneticPr fontId="1"/>
  </si>
  <si>
    <t>初期投資額 設計費</t>
    <rPh sb="0" eb="5">
      <t>ショキトウシガク</t>
    </rPh>
    <rPh sb="6" eb="9">
      <t>セッケイヒ</t>
    </rPh>
    <phoneticPr fontId="1"/>
  </si>
  <si>
    <t>補助金名称</t>
    <rPh sb="0" eb="5">
      <t>ホジョキンメイショウ</t>
    </rPh>
    <phoneticPr fontId="1"/>
  </si>
  <si>
    <t>補助金 補助額</t>
    <rPh sb="0" eb="3">
      <t>ホジョキン</t>
    </rPh>
    <rPh sb="4" eb="7">
      <t>ホジョガク</t>
    </rPh>
    <phoneticPr fontId="1"/>
  </si>
  <si>
    <t>補助金 補助率</t>
    <rPh sb="0" eb="3">
      <t>ホジョキン</t>
    </rPh>
    <rPh sb="4" eb="7">
      <t>ホジョリツ</t>
    </rPh>
    <phoneticPr fontId="1"/>
  </si>
  <si>
    <t>基準一次エネルギー消費量</t>
    <rPh sb="0" eb="4">
      <t>キジュンイチジ</t>
    </rPh>
    <rPh sb="9" eb="12">
      <t>ショウヒリョウ</t>
    </rPh>
    <phoneticPr fontId="1"/>
  </si>
  <si>
    <t>設計一次エネルギー消費量</t>
    <rPh sb="0" eb="2">
      <t>セッケイ</t>
    </rPh>
    <rPh sb="2" eb="4">
      <t>イチジ</t>
    </rPh>
    <rPh sb="9" eb="12">
      <t>ショウヒリョウ</t>
    </rPh>
    <phoneticPr fontId="1"/>
  </si>
  <si>
    <t>ZEB化前後の実績 その他 名称</t>
    <rPh sb="3" eb="4">
      <t>カ</t>
    </rPh>
    <rPh sb="4" eb="6">
      <t>ゼンゴ</t>
    </rPh>
    <rPh sb="7" eb="9">
      <t>ジッセキ</t>
    </rPh>
    <rPh sb="12" eb="13">
      <t>タ</t>
    </rPh>
    <rPh sb="14" eb="16">
      <t>メイショウ</t>
    </rPh>
    <phoneticPr fontId="1"/>
  </si>
  <si>
    <t>ZEB化前後の実績 その他 単位</t>
    <rPh sb="3" eb="4">
      <t>カ</t>
    </rPh>
    <rPh sb="4" eb="6">
      <t>ゼンゴ</t>
    </rPh>
    <rPh sb="7" eb="9">
      <t>ジッセキ</t>
    </rPh>
    <rPh sb="12" eb="13">
      <t>タ</t>
    </rPh>
    <rPh sb="14" eb="16">
      <t>タンイ</t>
    </rPh>
    <phoneticPr fontId="1"/>
  </si>
  <si>
    <t>ZEB化前の実績 電気</t>
    <rPh sb="3" eb="5">
      <t>カマエ</t>
    </rPh>
    <rPh sb="6" eb="8">
      <t>ジッセキ</t>
    </rPh>
    <rPh sb="9" eb="11">
      <t>デンキ</t>
    </rPh>
    <phoneticPr fontId="1"/>
  </si>
  <si>
    <t>ZEB化前の実績 都市ガス</t>
    <rPh sb="3" eb="5">
      <t>カマエ</t>
    </rPh>
    <rPh sb="6" eb="8">
      <t>ジッセキ</t>
    </rPh>
    <rPh sb="9" eb="11">
      <t>トシ</t>
    </rPh>
    <phoneticPr fontId="1"/>
  </si>
  <si>
    <t>ZEB化前の実績 LPG</t>
    <rPh sb="3" eb="5">
      <t>カマエ</t>
    </rPh>
    <rPh sb="6" eb="8">
      <t>ジッセキ</t>
    </rPh>
    <phoneticPr fontId="1"/>
  </si>
  <si>
    <t>ZEB化前の実績 灯油</t>
    <rPh sb="3" eb="5">
      <t>カマエ</t>
    </rPh>
    <rPh sb="6" eb="8">
      <t>ジッセキ</t>
    </rPh>
    <rPh sb="9" eb="11">
      <t>トウユ</t>
    </rPh>
    <phoneticPr fontId="1"/>
  </si>
  <si>
    <t>ZEB化前の実績 軽油</t>
    <rPh sb="3" eb="5">
      <t>カマエ</t>
    </rPh>
    <rPh sb="6" eb="8">
      <t>ジッセキ</t>
    </rPh>
    <rPh sb="9" eb="11">
      <t>ケイユ</t>
    </rPh>
    <phoneticPr fontId="1"/>
  </si>
  <si>
    <t>ZEB化前の実績 重油</t>
    <rPh sb="3" eb="5">
      <t>カマエ</t>
    </rPh>
    <rPh sb="6" eb="8">
      <t>ジッセキ</t>
    </rPh>
    <rPh sb="9" eb="11">
      <t>ジュウユ</t>
    </rPh>
    <phoneticPr fontId="1"/>
  </si>
  <si>
    <t>ZEB化前の実績 その他</t>
    <rPh sb="3" eb="5">
      <t>カマエ</t>
    </rPh>
    <rPh sb="6" eb="8">
      <t>ジッセキ</t>
    </rPh>
    <rPh sb="11" eb="12">
      <t>タ</t>
    </rPh>
    <phoneticPr fontId="1"/>
  </si>
  <si>
    <t>ZEB化後の実績 電気</t>
    <rPh sb="3" eb="4">
      <t>カ</t>
    </rPh>
    <rPh sb="4" eb="5">
      <t>ゴ</t>
    </rPh>
    <rPh sb="6" eb="8">
      <t>ジッセキ</t>
    </rPh>
    <rPh sb="9" eb="11">
      <t>デンキ</t>
    </rPh>
    <phoneticPr fontId="1"/>
  </si>
  <si>
    <t>ZEB化後の実績 都市ガス</t>
    <rPh sb="6" eb="8">
      <t>ジッセキ</t>
    </rPh>
    <rPh sb="9" eb="11">
      <t>トシ</t>
    </rPh>
    <phoneticPr fontId="1"/>
  </si>
  <si>
    <t>ZEB化後の実績 LPG</t>
    <rPh sb="6" eb="8">
      <t>ジッセキ</t>
    </rPh>
    <phoneticPr fontId="1"/>
  </si>
  <si>
    <t>ZEB化後の実績 灯油</t>
    <rPh sb="6" eb="8">
      <t>ジッセキ</t>
    </rPh>
    <rPh sb="9" eb="11">
      <t>トウユ</t>
    </rPh>
    <phoneticPr fontId="1"/>
  </si>
  <si>
    <t>ZEB化後の実績 軽油</t>
    <rPh sb="6" eb="8">
      <t>ジッセキ</t>
    </rPh>
    <rPh sb="9" eb="11">
      <t>ケイユ</t>
    </rPh>
    <phoneticPr fontId="1"/>
  </si>
  <si>
    <t>ZEB化後の実績 重油</t>
    <rPh sb="6" eb="8">
      <t>ジッセキ</t>
    </rPh>
    <rPh sb="9" eb="11">
      <t>ジュウユ</t>
    </rPh>
    <phoneticPr fontId="1"/>
  </si>
  <si>
    <t>ZEB化後の実績 その他</t>
    <rPh sb="6" eb="8">
      <t>ジッセキ</t>
    </rPh>
    <rPh sb="11" eb="12">
      <t>タ</t>
    </rPh>
    <phoneticPr fontId="1"/>
  </si>
  <si>
    <t>年間エネルギー費 推計 合計</t>
    <rPh sb="0" eb="2">
      <t>ネンカン</t>
    </rPh>
    <rPh sb="7" eb="8">
      <t>ヒ</t>
    </rPh>
    <rPh sb="9" eb="11">
      <t>スイケイ</t>
    </rPh>
    <rPh sb="12" eb="14">
      <t>ゴウケイ</t>
    </rPh>
    <phoneticPr fontId="1"/>
  </si>
  <si>
    <t>年間エネルギー費 実績 合計</t>
    <rPh sb="0" eb="2">
      <t>ネンカン</t>
    </rPh>
    <rPh sb="7" eb="8">
      <t>ヒ</t>
    </rPh>
    <rPh sb="9" eb="11">
      <t>ジッセキ</t>
    </rPh>
    <rPh sb="12" eb="14">
      <t>ゴウケイ</t>
    </rPh>
    <phoneticPr fontId="1"/>
  </si>
  <si>
    <t>年間エネルギー費 推計 電気</t>
    <rPh sb="0" eb="2">
      <t>ネンカン</t>
    </rPh>
    <rPh sb="7" eb="8">
      <t>ヒ</t>
    </rPh>
    <rPh sb="9" eb="11">
      <t>スイケイ</t>
    </rPh>
    <rPh sb="12" eb="14">
      <t>デンキ</t>
    </rPh>
    <phoneticPr fontId="1"/>
  </si>
  <si>
    <t>年間エネルギー費 実績 電気</t>
    <rPh sb="0" eb="2">
      <t>ネンカン</t>
    </rPh>
    <rPh sb="7" eb="8">
      <t>ヒ</t>
    </rPh>
    <rPh sb="9" eb="11">
      <t>ジッセキ</t>
    </rPh>
    <rPh sb="12" eb="14">
      <t>デンキ</t>
    </rPh>
    <phoneticPr fontId="1"/>
  </si>
  <si>
    <t>年間エネルギー費 推計 電気以外</t>
    <rPh sb="0" eb="2">
      <t>ネンカン</t>
    </rPh>
    <rPh sb="7" eb="8">
      <t>ヒ</t>
    </rPh>
    <rPh sb="9" eb="11">
      <t>スイケイ</t>
    </rPh>
    <rPh sb="12" eb="14">
      <t>デンキ</t>
    </rPh>
    <rPh sb="14" eb="16">
      <t>イガイ</t>
    </rPh>
    <phoneticPr fontId="1"/>
  </si>
  <si>
    <t>年間エネルギー費 実績 電気以外</t>
    <rPh sb="0" eb="2">
      <t>ネンカン</t>
    </rPh>
    <rPh sb="7" eb="8">
      <t>ヒ</t>
    </rPh>
    <rPh sb="9" eb="11">
      <t>ジッセキ</t>
    </rPh>
    <rPh sb="12" eb="14">
      <t>デンキ</t>
    </rPh>
    <rPh sb="14" eb="16">
      <t>イガイ</t>
    </rPh>
    <phoneticPr fontId="1"/>
  </si>
  <si>
    <t>BEMSの導入状況</t>
    <rPh sb="5" eb="7">
      <t>ドウニュウ</t>
    </rPh>
    <rPh sb="7" eb="9">
      <t>ジョウキョウ</t>
    </rPh>
    <phoneticPr fontId="1"/>
  </si>
  <si>
    <t>BEMSの計測データ活用</t>
    <rPh sb="5" eb="7">
      <t>ケイソク</t>
    </rPh>
    <rPh sb="10" eb="12">
      <t>カツヨウ</t>
    </rPh>
    <phoneticPr fontId="1"/>
  </si>
  <si>
    <t>導入前のZEBの印象</t>
    <rPh sb="0" eb="3">
      <t>ドウニュウマエ</t>
    </rPh>
    <rPh sb="8" eb="10">
      <t>インショウ</t>
    </rPh>
    <phoneticPr fontId="1"/>
  </si>
  <si>
    <t>導入後のZEBの印象</t>
    <rPh sb="0" eb="3">
      <t>ドウニュウゴ</t>
    </rPh>
    <rPh sb="8" eb="10">
      <t>インショウ</t>
    </rPh>
    <phoneticPr fontId="1"/>
  </si>
  <si>
    <t>ファイル名の2文字目からの2文字を抜き出して、値に変換</t>
    <rPh sb="4" eb="5">
      <t>メイ</t>
    </rPh>
    <rPh sb="7" eb="10">
      <t>モジメ</t>
    </rPh>
    <rPh sb="14" eb="16">
      <t>モジ</t>
    </rPh>
    <rPh sb="17" eb="18">
      <t>ヌ</t>
    </rPh>
    <rPh sb="19" eb="20">
      <t>ダ</t>
    </rPh>
    <rPh sb="23" eb="24">
      <t>アタイ</t>
    </rPh>
    <rPh sb="25" eb="27">
      <t>ヘンカン</t>
    </rPh>
    <phoneticPr fontId="1"/>
  </si>
  <si>
    <t>入力がない場合は無回答（自由回答の基本数式）</t>
    <rPh sb="0" eb="2">
      <t>ニュウリョク</t>
    </rPh>
    <rPh sb="5" eb="7">
      <t>バアイ</t>
    </rPh>
    <rPh sb="8" eb="11">
      <t>ムカイトウ</t>
    </rPh>
    <rPh sb="12" eb="16">
      <t>ジユウカイトウ</t>
    </rPh>
    <rPh sb="17" eb="21">
      <t>キホンスウシキ</t>
    </rPh>
    <phoneticPr fontId="1"/>
  </si>
  <si>
    <t>選択されていない場合は無回答、選択された場合はその選択肢を表示
（オプションボタンの基本数式）</t>
    <rPh sb="0" eb="2">
      <t>センタク</t>
    </rPh>
    <rPh sb="8" eb="10">
      <t>バアイ</t>
    </rPh>
    <rPh sb="11" eb="14">
      <t>ムカイトウ</t>
    </rPh>
    <rPh sb="15" eb="17">
      <t>センタク</t>
    </rPh>
    <rPh sb="20" eb="22">
      <t>バアイ</t>
    </rPh>
    <rPh sb="25" eb="28">
      <t>センタクシ</t>
    </rPh>
    <rPh sb="29" eb="31">
      <t>ヒョウジ</t>
    </rPh>
    <rPh sb="42" eb="44">
      <t>キホン</t>
    </rPh>
    <rPh sb="44" eb="46">
      <t>スウシキ</t>
    </rPh>
    <phoneticPr fontId="1"/>
  </si>
  <si>
    <t>電話番号の入力を半角に変換</t>
    <rPh sb="0" eb="4">
      <t>デンワバンゴウ</t>
    </rPh>
    <rPh sb="5" eb="7">
      <t>ニュウリョク</t>
    </rPh>
    <rPh sb="8" eb="10">
      <t>ハンカク</t>
    </rPh>
    <rPh sb="11" eb="13">
      <t>ヘンカン</t>
    </rPh>
    <phoneticPr fontId="1"/>
  </si>
  <si>
    <t>新築を選択している場合は非該当</t>
    <rPh sb="0" eb="2">
      <t>シンチク</t>
    </rPh>
    <rPh sb="3" eb="5">
      <t>センタク</t>
    </rPh>
    <rPh sb="9" eb="11">
      <t>バアイ</t>
    </rPh>
    <rPh sb="12" eb="15">
      <t>ヒガイトウ</t>
    </rPh>
    <phoneticPr fontId="1"/>
  </si>
  <si>
    <t>チェックボックスの選択結果欄の空欄の数と項目の数が一致する場合は無回答
そうでない場合は、選択結果を繋げた値を表示（チェックボックスの基本数式）</t>
    <rPh sb="9" eb="11">
      <t>センタク</t>
    </rPh>
    <rPh sb="11" eb="13">
      <t>ケッカ</t>
    </rPh>
    <rPh sb="13" eb="14">
      <t>ラン</t>
    </rPh>
    <rPh sb="15" eb="17">
      <t>クウラン</t>
    </rPh>
    <rPh sb="18" eb="19">
      <t>カズ</t>
    </rPh>
    <rPh sb="20" eb="22">
      <t>コウモク</t>
    </rPh>
    <rPh sb="23" eb="24">
      <t>カズ</t>
    </rPh>
    <rPh sb="25" eb="27">
      <t>イッチ</t>
    </rPh>
    <rPh sb="29" eb="31">
      <t>バアイ</t>
    </rPh>
    <rPh sb="32" eb="35">
      <t>ムカイトウ</t>
    </rPh>
    <rPh sb="41" eb="43">
      <t>バアイ</t>
    </rPh>
    <rPh sb="45" eb="47">
      <t>センタク</t>
    </rPh>
    <rPh sb="47" eb="49">
      <t>ケッカ</t>
    </rPh>
    <rPh sb="50" eb="51">
      <t>ツナ</t>
    </rPh>
    <rPh sb="53" eb="54">
      <t>アタイ</t>
    </rPh>
    <rPh sb="55" eb="57">
      <t>ヒョウジ</t>
    </rPh>
    <rPh sb="67" eb="69">
      <t>キホン</t>
    </rPh>
    <rPh sb="69" eb="71">
      <t>スウシキ</t>
    </rPh>
    <phoneticPr fontId="1"/>
  </si>
  <si>
    <t>太陽光発電がなしの場合非該当</t>
    <rPh sb="0" eb="5">
      <t>タイヨウコウハツデン</t>
    </rPh>
    <rPh sb="9" eb="11">
      <t>バアイ</t>
    </rPh>
    <rPh sb="11" eb="14">
      <t>ヒガイトウ</t>
    </rPh>
    <phoneticPr fontId="1"/>
  </si>
  <si>
    <t>太陽光発電がありの場合非該当</t>
    <rPh sb="0" eb="5">
      <t>タイヨウコウハツデン</t>
    </rPh>
    <rPh sb="9" eb="11">
      <t>バアイ</t>
    </rPh>
    <rPh sb="11" eb="14">
      <t>ヒガイトウ</t>
    </rPh>
    <phoneticPr fontId="1"/>
  </si>
  <si>
    <t>蓄電池がなしまたは非該当の場合、非該当</t>
    <rPh sb="0" eb="3">
      <t>チクデンチ</t>
    </rPh>
    <rPh sb="9" eb="12">
      <t>ヒガイトウ</t>
    </rPh>
    <rPh sb="13" eb="15">
      <t>バアイ</t>
    </rPh>
    <rPh sb="16" eb="19">
      <t>ヒガイトウ</t>
    </rPh>
    <phoneticPr fontId="1"/>
  </si>
  <si>
    <t>補助金がなしの場合は非該当</t>
    <rPh sb="0" eb="3">
      <t>ホジョキン</t>
    </rPh>
    <rPh sb="7" eb="9">
      <t>バアイ</t>
    </rPh>
    <rPh sb="10" eb="13">
      <t>ヒガイトウ</t>
    </rPh>
    <phoneticPr fontId="1"/>
  </si>
  <si>
    <t>その他を入力するのチェックボタンが選択されていない場合、非該当</t>
    <rPh sb="2" eb="3">
      <t>タ</t>
    </rPh>
    <rPh sb="4" eb="6">
      <t>ニュウリョク</t>
    </rPh>
    <rPh sb="17" eb="19">
      <t>センタク</t>
    </rPh>
    <rPh sb="25" eb="27">
      <t>バアイ</t>
    </rPh>
    <rPh sb="28" eb="31">
      <t>ヒガイトウ</t>
    </rPh>
    <phoneticPr fontId="1"/>
  </si>
  <si>
    <t>改修が選択されていない場合、非該当</t>
    <rPh sb="0" eb="2">
      <t>カイシュウ</t>
    </rPh>
    <rPh sb="3" eb="5">
      <t>センタク</t>
    </rPh>
    <rPh sb="11" eb="13">
      <t>バアイ</t>
    </rPh>
    <rPh sb="14" eb="17">
      <t>ヒガイトウ</t>
    </rPh>
    <phoneticPr fontId="1"/>
  </si>
  <si>
    <t>その他を入力するのチェックボタンが選択されていない場合、非該当
改修が選択されていない場合は非該当</t>
    <rPh sb="2" eb="3">
      <t>タ</t>
    </rPh>
    <rPh sb="4" eb="6">
      <t>ニュウリョク</t>
    </rPh>
    <rPh sb="17" eb="19">
      <t>センタク</t>
    </rPh>
    <rPh sb="25" eb="27">
      <t>バアイ</t>
    </rPh>
    <rPh sb="28" eb="31">
      <t>ヒガイトウ</t>
    </rPh>
    <rPh sb="32" eb="34">
      <t>カイシュウ</t>
    </rPh>
    <rPh sb="35" eb="37">
      <t>センタク</t>
    </rPh>
    <rPh sb="43" eb="45">
      <t>バアイ</t>
    </rPh>
    <rPh sb="46" eb="49">
      <t>ヒガイトウ</t>
    </rPh>
    <phoneticPr fontId="1"/>
  </si>
  <si>
    <t>ありのチェックボックスのみ、チェックされていない場合はなし</t>
    <rPh sb="24" eb="26">
      <t>バアイ</t>
    </rPh>
    <phoneticPr fontId="1"/>
  </si>
  <si>
    <t>グループ化のレベルを1にする（設定用セルを非表示にする）</t>
    <rPh sb="4" eb="5">
      <t>カ</t>
    </rPh>
    <rPh sb="15" eb="18">
      <t>セッテイヨウ</t>
    </rPh>
    <rPh sb="21" eb="24">
      <t>ヒヒョウジ</t>
    </rPh>
    <phoneticPr fontId="1"/>
  </si>
  <si>
    <t>シート保護をかける</t>
    <rPh sb="3" eb="5">
      <t>ホゴ</t>
    </rPh>
    <phoneticPr fontId="1"/>
  </si>
  <si>
    <t>「オブジェクトの編集」のチェックを外す</t>
    <rPh sb="8" eb="10">
      <t>ヘンシュウ</t>
    </rPh>
    <rPh sb="17" eb="18">
      <t>ハズ</t>
    </rPh>
    <phoneticPr fontId="1"/>
  </si>
  <si>
    <t>グループ化の表示（アウトライン記号）は、Ctrl+8で、表示・非表示を切り替え</t>
    <rPh sb="4" eb="5">
      <t>カ</t>
    </rPh>
    <rPh sb="6" eb="8">
      <t>ヒョウジ</t>
    </rPh>
    <rPh sb="15" eb="17">
      <t>キゴウ</t>
    </rPh>
    <rPh sb="28" eb="30">
      <t>ヒョウジ</t>
    </rPh>
    <rPh sb="31" eb="34">
      <t>ヒヒョウジ</t>
    </rPh>
    <rPh sb="35" eb="36">
      <t>キ</t>
    </rPh>
    <rPh sb="37" eb="38">
      <t>カ</t>
    </rPh>
    <phoneticPr fontId="1"/>
  </si>
  <si>
    <t>入力データの消去</t>
    <rPh sb="0" eb="2">
      <t>ニュウリョク</t>
    </rPh>
    <rPh sb="6" eb="8">
      <t>ショウキョ</t>
    </rPh>
    <phoneticPr fontId="1"/>
  </si>
  <si>
    <t>名前ボックスから名前定義の「リンクするセル」を選択し、Deleteキーで、データを消去</t>
    <rPh sb="0" eb="2">
      <t>ナマエ</t>
    </rPh>
    <rPh sb="8" eb="12">
      <t>ナマエテイギ</t>
    </rPh>
    <rPh sb="23" eb="25">
      <t>センタク</t>
    </rPh>
    <rPh sb="41" eb="43">
      <t>ショウキョ</t>
    </rPh>
    <phoneticPr fontId="1"/>
  </si>
  <si>
    <t>名前ボックスから名前定義の「入力セル」を選択し、Deleteキーで、データを消去</t>
    <rPh sb="0" eb="2">
      <t>ナマエ</t>
    </rPh>
    <rPh sb="8" eb="12">
      <t>ナマエテイギ</t>
    </rPh>
    <rPh sb="14" eb="16">
      <t>ニュウリョク</t>
    </rPh>
    <rPh sb="20" eb="22">
      <t>センタク</t>
    </rPh>
    <rPh sb="38" eb="40">
      <t>ショウキョ</t>
    </rPh>
    <phoneticPr fontId="1"/>
  </si>
  <si>
    <t>備考</t>
    <rPh sb="0" eb="2">
      <t>ビコウ</t>
    </rPh>
    <phoneticPr fontId="1"/>
  </si>
  <si>
    <t>オプションボタン、チェックボックスは選択すると、塗りつぶしが消えるよう、条件付き書式を設定</t>
    <rPh sb="18" eb="20">
      <t>センタク</t>
    </rPh>
    <rPh sb="24" eb="25">
      <t>ヌ</t>
    </rPh>
    <rPh sb="30" eb="31">
      <t>キ</t>
    </rPh>
    <rPh sb="36" eb="39">
      <t>ジョウケンツ</t>
    </rPh>
    <rPh sb="40" eb="42">
      <t>ショシキ</t>
    </rPh>
    <rPh sb="43" eb="45">
      <t>セッテイ</t>
    </rPh>
    <phoneticPr fontId="1"/>
  </si>
  <si>
    <t>入力欄は入力すると黄色の塗りつぶしから薄緑の塗りつぶしに変わるよう、条件付き書式を設定</t>
    <rPh sb="0" eb="3">
      <t>ニュウリョクラン</t>
    </rPh>
    <rPh sb="4" eb="6">
      <t>ニュウリョク</t>
    </rPh>
    <rPh sb="9" eb="11">
      <t>キイロ</t>
    </rPh>
    <rPh sb="12" eb="13">
      <t>ヌ</t>
    </rPh>
    <rPh sb="19" eb="21">
      <t>ウスミドリ</t>
    </rPh>
    <rPh sb="22" eb="23">
      <t>ヌ</t>
    </rPh>
    <rPh sb="28" eb="29">
      <t>カ</t>
    </rPh>
    <rPh sb="34" eb="37">
      <t>ジョウケンツ</t>
    </rPh>
    <rPh sb="38" eb="40">
      <t>ショシキ</t>
    </rPh>
    <rPh sb="41" eb="43">
      <t>セッテイ</t>
    </rPh>
    <phoneticPr fontId="1"/>
  </si>
  <si>
    <t>アンケート結果は右側の設定用セルの「転記用データセル」欄に表示され、最終的に「集計」シートにまとめて１行に表示される</t>
    <rPh sb="5" eb="7">
      <t>ケッカ</t>
    </rPh>
    <rPh sb="8" eb="10">
      <t>ミギガワ</t>
    </rPh>
    <rPh sb="11" eb="14">
      <t>セッテイヨウ</t>
    </rPh>
    <rPh sb="27" eb="28">
      <t>ラン</t>
    </rPh>
    <rPh sb="29" eb="31">
      <t>ヒョウジ</t>
    </rPh>
    <phoneticPr fontId="1"/>
  </si>
  <si>
    <t>オプションボタン・チェックボックスの選択肢は全てリンク参照のテキストボックスとなっており、管理のため、フォームコントロールと併せ、名称を変更済み</t>
    <rPh sb="18" eb="21">
      <t>センタクシ</t>
    </rPh>
    <rPh sb="22" eb="23">
      <t>スベ</t>
    </rPh>
    <rPh sb="27" eb="29">
      <t>サンショウ</t>
    </rPh>
    <rPh sb="62" eb="63">
      <t>アワ</t>
    </rPh>
    <rPh sb="65" eb="67">
      <t>メイショウ</t>
    </rPh>
    <rPh sb="68" eb="70">
      <t>ヘンコウ</t>
    </rPh>
    <rPh sb="70" eb="71">
      <t>ズ</t>
    </rPh>
    <phoneticPr fontId="1"/>
  </si>
  <si>
    <t>（フォームコントロールをテキストボックスとグループ化して、コピーするとエクセルが落ちる不具合があるため、グループ化はしていない）</t>
    <rPh sb="25" eb="26">
      <t>カ</t>
    </rPh>
    <rPh sb="40" eb="41">
      <t>オ</t>
    </rPh>
    <rPh sb="43" eb="46">
      <t>フグアイ</t>
    </rPh>
    <rPh sb="56" eb="57">
      <t>カ</t>
    </rPh>
    <phoneticPr fontId="1"/>
  </si>
  <si>
    <t>（「書式設定」シートを参照）</t>
    <phoneticPr fontId="1"/>
  </si>
  <si>
    <t>入力不要欄は灰色に塗りつぶすよう、条件付き書式をを設定</t>
    <rPh sb="0" eb="5">
      <t>ニュウリョクフヨウラン</t>
    </rPh>
    <rPh sb="6" eb="8">
      <t>ハイイロ</t>
    </rPh>
    <rPh sb="9" eb="10">
      <t>ヌ</t>
    </rPh>
    <rPh sb="17" eb="20">
      <t>ジョウケンツ</t>
    </rPh>
    <rPh sb="21" eb="23">
      <t>ショシキ</t>
    </rPh>
    <rPh sb="25" eb="26">
      <t>セツ</t>
    </rPh>
    <phoneticPr fontId="1"/>
  </si>
  <si>
    <t>（入力欄・リンクするセルのセルロックはFALSEに設定済み）</t>
    <phoneticPr fontId="1"/>
  </si>
  <si>
    <t>電話番号は13文字以下 日本語入力オフ</t>
    <rPh sb="0" eb="4">
      <t>デンワバンゴウ</t>
    </rPh>
    <rPh sb="7" eb="9">
      <t>モジ</t>
    </rPh>
    <rPh sb="9" eb="11">
      <t>イカ</t>
    </rPh>
    <rPh sb="12" eb="15">
      <t>ニホンゴ</t>
    </rPh>
    <rPh sb="15" eb="17">
      <t>ニュウリョク</t>
    </rPh>
    <phoneticPr fontId="1"/>
  </si>
  <si>
    <t>（「入力欄設定」シートを参照）</t>
    <phoneticPr fontId="1"/>
  </si>
  <si>
    <t>電話番号欄は13文字以下、竣工年、改修年・増築年は1800～2035の間、年間稼働日数は366以下、年間稼働時間は366*24=8784以下で入力規則を設定</t>
    <rPh sb="0" eb="5">
      <t>デンワバンゴウラン</t>
    </rPh>
    <rPh sb="8" eb="12">
      <t>モジイカ</t>
    </rPh>
    <rPh sb="13" eb="16">
      <t>シュンコウネン</t>
    </rPh>
    <rPh sb="17" eb="20">
      <t>カイシュウネン</t>
    </rPh>
    <rPh sb="21" eb="24">
      <t>ゾウチクネン</t>
    </rPh>
    <rPh sb="35" eb="36">
      <t>アイダ</t>
    </rPh>
    <rPh sb="37" eb="43">
      <t>ネンカンカドウニッスウ</t>
    </rPh>
    <rPh sb="47" eb="49">
      <t>イカ</t>
    </rPh>
    <rPh sb="50" eb="56">
      <t>ネンカンカドウジカン</t>
    </rPh>
    <rPh sb="68" eb="70">
      <t>イカ</t>
    </rPh>
    <rPh sb="71" eb="73">
      <t>ニュウリョク</t>
    </rPh>
    <rPh sb="73" eb="75">
      <t>キソク</t>
    </rPh>
    <rPh sb="76" eb="78">
      <t>セッテイ</t>
    </rPh>
    <phoneticPr fontId="1"/>
  </si>
  <si>
    <t>入力欄に入れるデータの形式（文字列・数値）に合わせ、日本語入力のオン・オフを設定</t>
    <rPh sb="0" eb="3">
      <t>ニュウリョクラン</t>
    </rPh>
    <rPh sb="4" eb="5">
      <t>イ</t>
    </rPh>
    <rPh sb="11" eb="13">
      <t>ケイシキ</t>
    </rPh>
    <rPh sb="14" eb="17">
      <t>モジレツ</t>
    </rPh>
    <rPh sb="18" eb="20">
      <t>スウチ</t>
    </rPh>
    <rPh sb="22" eb="23">
      <t>ア</t>
    </rPh>
    <rPh sb="26" eb="29">
      <t>ニホンゴ</t>
    </rPh>
    <rPh sb="29" eb="31">
      <t>ニュウリョク</t>
    </rPh>
    <rPh sb="38" eb="40">
      <t>セッテイ</t>
    </rPh>
    <phoneticPr fontId="1"/>
  </si>
  <si>
    <t>その他欄はその他を選択していない場合は入力できないように入力規則を設定（その他以外の条件によって入力不要欄も同様）</t>
    <rPh sb="2" eb="4">
      <t>タラン</t>
    </rPh>
    <rPh sb="7" eb="8">
      <t>タ</t>
    </rPh>
    <rPh sb="9" eb="11">
      <t>センタク</t>
    </rPh>
    <rPh sb="16" eb="18">
      <t>バアイ</t>
    </rPh>
    <rPh sb="19" eb="21">
      <t>ニュウリョク</t>
    </rPh>
    <rPh sb="28" eb="32">
      <t>ニュウリョクキソク</t>
    </rPh>
    <rPh sb="33" eb="35">
      <t>セッテイ</t>
    </rPh>
    <rPh sb="38" eb="39">
      <t>ホカ</t>
    </rPh>
    <rPh sb="39" eb="41">
      <t>イガイ</t>
    </rPh>
    <rPh sb="42" eb="44">
      <t>ジョウケン</t>
    </rPh>
    <rPh sb="48" eb="50">
      <t>ニュウリョク</t>
    </rPh>
    <rPh sb="50" eb="53">
      <t>フヨウラン</t>
    </rPh>
    <rPh sb="54" eb="56">
      <t>ドウヨウ</t>
    </rPh>
    <phoneticPr fontId="1"/>
  </si>
  <si>
    <t>入力欄のうち、２行以上の入力ができる欄は折り返し、１行の入力欄は縮小表示に設定</t>
    <rPh sb="0" eb="3">
      <t>ニュウリョクラン</t>
    </rPh>
    <rPh sb="8" eb="9">
      <t>ギョウ</t>
    </rPh>
    <rPh sb="9" eb="11">
      <t>イジョウ</t>
    </rPh>
    <rPh sb="12" eb="14">
      <t>ニュウリョク</t>
    </rPh>
    <rPh sb="18" eb="19">
      <t>ラン</t>
    </rPh>
    <rPh sb="20" eb="21">
      <t>オ</t>
    </rPh>
    <rPh sb="22" eb="23">
      <t>カエ</t>
    </rPh>
    <rPh sb="26" eb="27">
      <t>ギョウ</t>
    </rPh>
    <rPh sb="28" eb="31">
      <t>ニュウリョクラン</t>
    </rPh>
    <rPh sb="32" eb="36">
      <t>シュクショウヒョウジ</t>
    </rPh>
    <rPh sb="37" eb="39">
      <t>セッテイ</t>
    </rPh>
    <phoneticPr fontId="1"/>
  </si>
  <si>
    <t>「地域区分確認」シートにて、入力された所在地のデータをもとに、地域区分を確認</t>
    <rPh sb="1" eb="7">
      <t>チイキクブンカクニン</t>
    </rPh>
    <rPh sb="14" eb="16">
      <t>ニュウリョク</t>
    </rPh>
    <rPh sb="19" eb="22">
      <t>ショザイチ</t>
    </rPh>
    <rPh sb="31" eb="35">
      <t>チイキクブン</t>
    </rPh>
    <rPh sb="36" eb="38">
      <t>カクニン</t>
    </rPh>
    <phoneticPr fontId="1"/>
  </si>
  <si>
    <t>AH列に数式を設定
（「数式確認」シートに一覧あり）</t>
    <rPh sb="2" eb="3">
      <t>レツ</t>
    </rPh>
    <rPh sb="4" eb="6">
      <t>スウシキ</t>
    </rPh>
    <rPh sb="7" eb="9">
      <t>セッテイ</t>
    </rPh>
    <rPh sb="12" eb="16">
      <t>スウシキカクニン</t>
    </rPh>
    <rPh sb="21" eb="23">
      <t>イチラン</t>
    </rPh>
    <phoneticPr fontId="1"/>
  </si>
  <si>
    <t>空欄の場合は「無回答」とし、回答結果により回答不要となる欄は「非該当」としている（「数式確認」シート参照）</t>
    <rPh sb="0" eb="2">
      <t>クウラン</t>
    </rPh>
    <rPh sb="3" eb="5">
      <t>バアイ</t>
    </rPh>
    <rPh sb="7" eb="10">
      <t>ムカイトウ</t>
    </rPh>
    <rPh sb="14" eb="16">
      <t>カイトウ</t>
    </rPh>
    <rPh sb="16" eb="18">
      <t>ケッカ</t>
    </rPh>
    <rPh sb="21" eb="23">
      <t>カイトウ</t>
    </rPh>
    <rPh sb="23" eb="25">
      <t>フヨウ</t>
    </rPh>
    <rPh sb="28" eb="29">
      <t>ラン</t>
    </rPh>
    <rPh sb="31" eb="34">
      <t>ヒガイトウ</t>
    </rPh>
    <rPh sb="42" eb="46">
      <t>スウシキカクニン</t>
    </rPh>
    <rPh sb="50" eb="52">
      <t>サンショウ</t>
    </rPh>
    <phoneticPr fontId="1"/>
  </si>
  <si>
    <t>他のシートを非表示</t>
    <rPh sb="0" eb="1">
      <t>ホカ</t>
    </rPh>
    <rPh sb="6" eb="9">
      <t>ヒヒョウジ</t>
    </rPh>
    <phoneticPr fontId="1"/>
  </si>
  <si>
    <t>「ZEBアンケート」シート以外のシートを非表示にして、ブックの保護をかける</t>
    <rPh sb="13" eb="15">
      <t>イガイ</t>
    </rPh>
    <rPh sb="20" eb="23">
      <t>ヒヒョウジ</t>
    </rPh>
    <rPh sb="31" eb="33">
      <t>ホゴ</t>
    </rPh>
    <phoneticPr fontId="1"/>
  </si>
  <si>
    <t>「ロックされていないセル範囲の選択」にチェック</t>
    <rPh sb="12" eb="14">
      <t>ハンイ</t>
    </rPh>
    <rPh sb="15" eb="17">
      <t>センタク</t>
    </rPh>
    <phoneticPr fontId="1"/>
  </si>
  <si>
    <t>未選択だが、補助金名称・補助額・補助率に入力がある場合は、補助金あり</t>
    <rPh sb="0" eb="3">
      <t>ミセンタク</t>
    </rPh>
    <rPh sb="6" eb="9">
      <t>ホジョキン</t>
    </rPh>
    <rPh sb="9" eb="11">
      <t>メイショウ</t>
    </rPh>
    <rPh sb="12" eb="15">
      <t>ホジョガク</t>
    </rPh>
    <rPh sb="16" eb="19">
      <t>ホジョリツ</t>
    </rPh>
    <rPh sb="20" eb="22">
      <t>ニュウリョク</t>
    </rPh>
    <rPh sb="25" eb="27">
      <t>バアイ</t>
    </rPh>
    <rPh sb="29" eb="32">
      <t>ホジョキン</t>
    </rPh>
    <phoneticPr fontId="1"/>
  </si>
  <si>
    <t>#FFFF64</t>
  </si>
  <si>
    <t>建築物のZEB化にあたって課題と感じたことについて、該当するものを全て選択してください。</t>
    <rPh sb="7" eb="8">
      <t>カ</t>
    </rPh>
    <phoneticPr fontId="1"/>
  </si>
  <si>
    <t>ZEB普及のために自治体に求めることについてお答えください。</t>
    <rPh sb="3" eb="5">
      <t>フキュウ</t>
    </rPh>
    <rPh sb="9" eb="12">
      <t>ジチタイ</t>
    </rPh>
    <rPh sb="13" eb="14">
      <t>モト</t>
    </rPh>
    <rPh sb="23" eb="24">
      <t>コタ</t>
    </rPh>
    <phoneticPr fontId="1"/>
  </si>
  <si>
    <t>=OR($AM$14="改修",$AM$14="無回答")</t>
  </si>
  <si>
    <t>=IF($AH$7,FALSE,$AS$66&lt;&gt;TRUE)</t>
  </si>
  <si>
    <t>=IF(F7="","無回答",F7)</t>
  </si>
  <si>
    <t>=IF(S7="","無回答",S7)</t>
  </si>
  <si>
    <t>=IF(F8="","無回答",F8)</t>
  </si>
  <si>
    <t>=IF(V8="","無回答",V8)</t>
  </si>
  <si>
    <t>=IF(O8="","無回答",ASC(O8))</t>
  </si>
  <si>
    <t>=IF(F10="","無回答",F10)</t>
  </si>
  <si>
    <t>=IF(F12="","無回答",F12)</t>
  </si>
  <si>
    <t>=IF(AM14="新築","非該当",IF(X11="","無回答",X11))</t>
  </si>
  <si>
    <t>=IF(F13="","無回答",F13)</t>
  </si>
  <si>
    <t>$AM$165</t>
  </si>
  <si>
    <t>$AM$185</t>
  </si>
  <si>
    <t>$AM$186</t>
  </si>
  <si>
    <t>$AM$187</t>
  </si>
  <si>
    <t>$AM$188</t>
  </si>
  <si>
    <t>$AM$190</t>
  </si>
  <si>
    <t>$AM$191</t>
  </si>
  <si>
    <t>$AM$193</t>
  </si>
  <si>
    <t>$AM$194</t>
  </si>
  <si>
    <t>$AM$195</t>
  </si>
  <si>
    <t>$AM$196</t>
  </si>
  <si>
    <t>$AM$197</t>
  </si>
  <si>
    <t>$AM$198</t>
  </si>
  <si>
    <t>ZEBの印象 あり→あり</t>
    <rPh sb="4" eb="6">
      <t>インショウ</t>
    </rPh>
    <phoneticPr fontId="1"/>
  </si>
  <si>
    <t>ZEBの印象 あり→なし</t>
    <rPh sb="4" eb="6">
      <t>インショウ</t>
    </rPh>
    <phoneticPr fontId="1"/>
  </si>
  <si>
    <t>ZEBの印象 なし→なし</t>
    <rPh sb="4" eb="6">
      <t>インショウ</t>
    </rPh>
    <phoneticPr fontId="1"/>
  </si>
  <si>
    <t>ZEBの印象 なし→あり</t>
    <rPh sb="4" eb="6">
      <t>インショウ</t>
    </rPh>
    <phoneticPr fontId="1"/>
  </si>
  <si>
    <t>各条件の結果欄の空欄の数と項目の数が一致する場合は無回答</t>
    <rPh sb="0" eb="3">
      <t>カクジョウケン</t>
    </rPh>
    <rPh sb="4" eb="6">
      <t>ケッカ</t>
    </rPh>
    <rPh sb="6" eb="7">
      <t>ラン</t>
    </rPh>
    <rPh sb="8" eb="10">
      <t>クウラン</t>
    </rPh>
    <rPh sb="11" eb="12">
      <t>カズ</t>
    </rPh>
    <rPh sb="13" eb="15">
      <t>コウモク</t>
    </rPh>
    <rPh sb="16" eb="17">
      <t>カズ</t>
    </rPh>
    <rPh sb="18" eb="20">
      <t>イッチ</t>
    </rPh>
    <rPh sb="22" eb="24">
      <t>バアイ</t>
    </rPh>
    <rPh sb="25" eb="28">
      <t>ムカイトウ</t>
    </rPh>
    <phoneticPr fontId="1"/>
  </si>
  <si>
    <t>「ZEBアンケート」シート入力用への初期化準備</t>
    <rPh sb="13" eb="16">
      <t>ニュウリョクヨウ</t>
    </rPh>
    <rPh sb="18" eb="21">
      <t>ショキカ</t>
    </rPh>
    <rPh sb="21" eb="23">
      <t>ジュンビ</t>
    </rPh>
    <phoneticPr fontId="1"/>
  </si>
  <si>
    <t>事務所</t>
    <rPh sb="0" eb="3">
      <t>ジムショ</t>
    </rPh>
    <phoneticPr fontId="1"/>
  </si>
  <si>
    <t>通常の建築物よりも建築費が高かった</t>
    <phoneticPr fontId="1"/>
  </si>
  <si>
    <t>通常の建築物に比べて設計や施工に時間がかかった</t>
    <phoneticPr fontId="1"/>
  </si>
  <si>
    <t>備考欄：</t>
    <rPh sb="0" eb="3">
      <t>ビコウラン</t>
    </rPh>
    <phoneticPr fontId="1"/>
  </si>
  <si>
    <t>=$AM$91="なし"</t>
  </si>
  <si>
    <t>=$AM$129="なし"</t>
  </si>
  <si>
    <t>$B$52:$AD$60</t>
  </si>
  <si>
    <t>$F$120:$AD$122</t>
  </si>
  <si>
    <t>=AM79="あり"</t>
  </si>
  <si>
    <t>=OR(AM91="あり",AM91="無回答")</t>
  </si>
  <si>
    <t>$I$111:$AD$112</t>
  </si>
  <si>
    <t>=AL127</t>
  </si>
  <si>
    <t>$I$117:$AD$118</t>
  </si>
  <si>
    <t>=AND($AL$127,OR($AM$14="改修",$AM$14="無回答"))</t>
  </si>
  <si>
    <t>$Q$16:$AD$16</t>
  </si>
  <si>
    <t>訪問ヒアリング 備考</t>
    <rPh sb="8" eb="10">
      <t>ビコウ</t>
    </rPh>
    <phoneticPr fontId="1"/>
  </si>
  <si>
    <t>=IF($AH$7,FALSE,AL127&lt;&gt;TRUE)</t>
  </si>
  <si>
    <t>$AH$111</t>
  </si>
  <si>
    <t>$AH$117</t>
  </si>
  <si>
    <t>AH7は印刷設定用、TRUEの場合、その他の塗りつぶしをしない（全てのその他設定に適用）
新築の場合はTRUEで塗りつぶし</t>
    <rPh sb="4" eb="6">
      <t>インサツ</t>
    </rPh>
    <rPh sb="6" eb="8">
      <t>セッテイ</t>
    </rPh>
    <rPh sb="8" eb="9">
      <t>ヨウ</t>
    </rPh>
    <rPh sb="15" eb="17">
      <t>バアイ</t>
    </rPh>
    <rPh sb="20" eb="21">
      <t>タ</t>
    </rPh>
    <rPh sb="22" eb="23">
      <t>ヌ</t>
    </rPh>
    <rPh sb="32" eb="33">
      <t>スベ</t>
    </rPh>
    <rPh sb="37" eb="38">
      <t>タ</t>
    </rPh>
    <rPh sb="38" eb="40">
      <t>セッテイ</t>
    </rPh>
    <rPh sb="41" eb="43">
      <t>テキヨウ</t>
    </rPh>
    <rPh sb="45" eb="47">
      <t>シンチク</t>
    </rPh>
    <rPh sb="48" eb="50">
      <t>バアイ</t>
    </rPh>
    <rPh sb="56" eb="57">
      <t>ヌ</t>
    </rPh>
    <phoneticPr fontId="1"/>
  </si>
  <si>
    <t>蓄電池容量がなしの場合、TRUEで塗りつぶし</t>
    <rPh sb="0" eb="5">
      <t>チクデンチヨウリョウ</t>
    </rPh>
    <rPh sb="9" eb="11">
      <t>バアイ</t>
    </rPh>
    <rPh sb="17" eb="18">
      <t>ヌ</t>
    </rPh>
    <phoneticPr fontId="1"/>
  </si>
  <si>
    <t>太陽光発電がありの場合、TRUEで塗りつぶし</t>
    <rPh sb="0" eb="5">
      <t>タイヨウコウハツデン</t>
    </rPh>
    <rPh sb="9" eb="11">
      <t>バアイ</t>
    </rPh>
    <rPh sb="17" eb="18">
      <t>ヌ</t>
    </rPh>
    <phoneticPr fontId="1"/>
  </si>
  <si>
    <t>=IF(COUNTBLANK(AL67:AS67)=COUNTA(AL67:AS67),"無回答",AL67&amp;","&amp;AM67&amp;","&amp;AN67&amp;","&amp;AO67&amp;","&amp;AP67&amp;","&amp;AQ67&amp;","&amp;AR67&amp;","&amp;AS67)</t>
  </si>
  <si>
    <t>=IF(AL$140,"あり","なし")</t>
  </si>
  <si>
    <t>=IF(AM$140,"あり","なし")</t>
  </si>
  <si>
    <t>=IF(AN$140,"あり","なし")</t>
  </si>
  <si>
    <t>=IF(AO$140,"あり","なし")</t>
  </si>
  <si>
    <t>=IF(AP$140,"あり","なし")</t>
  </si>
  <si>
    <t>=IF(AQ$140,"あり","なし")</t>
  </si>
  <si>
    <t>=IF(AR$140,"あり","なし")</t>
  </si>
  <si>
    <t>=IF(AS$140,"あり","なし")</t>
  </si>
  <si>
    <t>=IF(AT$140,"あり","なし")</t>
  </si>
  <si>
    <t>=IF(AU$140,"あり","なし")</t>
  </si>
  <si>
    <t>=IF(AV$140,"あり","なし")</t>
  </si>
  <si>
    <t>=IF(AW$140,"あり","なし")</t>
  </si>
  <si>
    <t>=IF(AX$140,"あり","なし")</t>
  </si>
  <si>
    <t>=IF(AY$140,"あり","なし")</t>
  </si>
  <si>
    <t>=IF(AZ$140,"あり","なし")</t>
  </si>
  <si>
    <t>=IF(BA$140,"あり","なし")</t>
  </si>
  <si>
    <t>=IF(BB$140,"あり","なし")</t>
  </si>
  <si>
    <t>=IF(AL$144,"あり","なし")</t>
  </si>
  <si>
    <t>=IF(AM$144,"あり","なし")</t>
  </si>
  <si>
    <t>=IF(AN$144,"あり","なし")</t>
  </si>
  <si>
    <t>=IF(AO$144,"あり","なし")</t>
  </si>
  <si>
    <t>=IF(AP$144,"あり","なし")</t>
  </si>
  <si>
    <t>=IF(AQ$144,"あり","なし")</t>
  </si>
  <si>
    <t>=IF(AR$144,"あり","なし")</t>
  </si>
  <si>
    <t>=IF(AS$144,"あり","なし")</t>
  </si>
  <si>
    <t>=IF(AT$144,"あり","なし")</t>
  </si>
  <si>
    <t>=IF(AU$144,"あり","なし")</t>
  </si>
  <si>
    <t>=IF(AV$144,"あり","なし")</t>
  </si>
  <si>
    <t>=IF(AW$144,"あり","なし")</t>
  </si>
  <si>
    <t>=IF(AX$144,"あり","なし")</t>
  </si>
  <si>
    <t>=IF(AY$144,"あり","なし")</t>
  </si>
  <si>
    <t>=IF(AZ$144,"あり","なし")</t>
  </si>
  <si>
    <t>=IF(BA$144,"あり","なし")</t>
  </si>
  <si>
    <t>=IF(BB$144,"あり","なし")</t>
  </si>
  <si>
    <t>=IF(F120="","無回答",F120)</t>
  </si>
  <si>
    <t>$AM$79</t>
  </si>
  <si>
    <t>$AM$86</t>
  </si>
  <si>
    <t>$AM$91</t>
  </si>
  <si>
    <t>$AM$99</t>
  </si>
  <si>
    <t>$AM$124</t>
  </si>
  <si>
    <t>$AM$129</t>
  </si>
  <si>
    <t>$AM$133</t>
  </si>
  <si>
    <t>$AM$138</t>
  </si>
  <si>
    <t>$AM$142</t>
  </si>
  <si>
    <t>$AM$146</t>
  </si>
  <si>
    <t>$AM$150</t>
  </si>
  <si>
    <t>$AM$154</t>
  </si>
  <si>
    <t>$AM$158</t>
  </si>
  <si>
    <t>$AM$181</t>
  </si>
  <si>
    <t>$AM$199</t>
  </si>
  <si>
    <t>$AM$201</t>
  </si>
  <si>
    <t>太陽光発電がなしの場合非該当
未選択だが、蓄電池容量の入力がある場合はあり</t>
    <rPh sb="0" eb="5">
      <t>タイヨウコウハツデン</t>
    </rPh>
    <rPh sb="9" eb="11">
      <t>バアイ</t>
    </rPh>
    <rPh sb="11" eb="14">
      <t>ヒガイトウ</t>
    </rPh>
    <rPh sb="15" eb="18">
      <t>ミセンタク</t>
    </rPh>
    <rPh sb="21" eb="26">
      <t>チクデンチヨウリョウ</t>
    </rPh>
    <rPh sb="27" eb="29">
      <t>ニュウリョク</t>
    </rPh>
    <rPh sb="32" eb="34">
      <t>バアイ</t>
    </rPh>
    <phoneticPr fontId="1"/>
  </si>
  <si>
    <t>=IF(Z74="","無回答",Z74)</t>
  </si>
  <si>
    <t>=IF(Z75="","無回答",Z75)</t>
  </si>
  <si>
    <t>=IF(Z76="","無回答",Z76)</t>
  </si>
  <si>
    <t>=IF(Z77="","無回答",Z77)</t>
  </si>
  <si>
    <t>=IF(Z78="","無回答",Z78)</t>
  </si>
  <si>
    <t>=IF(M82="","無回答",M82)</t>
  </si>
  <si>
    <t>=IF(S82="","無回答",S82)</t>
  </si>
  <si>
    <t>=IF(Z82="","無回答",Z82)</t>
  </si>
  <si>
    <t>=IF($AM$14&lt;&gt;"改修","非該当",IF(S74="","無回答",S74))</t>
  </si>
  <si>
    <t>=IF($AM$14&lt;&gt;"改修","非該当",IF(S75="","無回答",S75))</t>
  </si>
  <si>
    <t>=IF($AM$14&lt;&gt;"改修","非該当",IF(S76="","無回答",S76))</t>
  </si>
  <si>
    <t>=IF($AM$14&lt;&gt;"改修","非該当",IF(S77="","無回答",S77))</t>
  </si>
  <si>
    <t>=IF($AM$14&lt;&gt;"改修","非該当",IF(S78="","無回答",S78))</t>
  </si>
  <si>
    <t>=IF(AQ14="","無回答",INDEX(AL16:AN16,AQ14))</t>
  </si>
  <si>
    <t>=IF(AQ17="","無回答",INDEX(AL19:AO19,AQ17))</t>
  </si>
  <si>
    <t>=IF(AQ20="","無回答",INDEX(AL22:AT22,AQ20))</t>
  </si>
  <si>
    <t>=IF(AQ23="","無回答",INDEX(AL25:AQ25,AQ23))</t>
  </si>
  <si>
    <t>=IF(AQ44="","無回答",INDEX(AL46:AR46,AQ44))</t>
  </si>
  <si>
    <t>=IF(AQ48="","無回答",INDEX(AL50:AS50,AQ48))</t>
  </si>
  <si>
    <t>=IF(AQ52="","無回答",INDEX(AL54:AS54,AQ52))</t>
  </si>
  <si>
    <t>=IF(AQ56="","無回答",INDEX(AL58:AR58,AQ56))</t>
  </si>
  <si>
    <t>=IF(AQ60="","無回答",INDEX(AL62:AS62,AQ60))</t>
  </si>
  <si>
    <t>=IF(AQ69="","無回答",INDEX(AL71:AM71,AQ69))</t>
    <phoneticPr fontId="1"/>
  </si>
  <si>
    <t>=IF(AM69="なし","非該当",IF(AQ72="","無回答",INDEX(AL74:AN74,AQ72)))</t>
    <phoneticPr fontId="1"/>
  </si>
  <si>
    <t>協力は難しい</t>
    <rPh sb="0" eb="2">
      <t>キョウリョク</t>
    </rPh>
    <rPh sb="3" eb="4">
      <t>ムズカ</t>
    </rPh>
    <phoneticPr fontId="1"/>
  </si>
  <si>
    <t>エネルギー消費量の状況を把握・分析しているが、設備の運用改善までは至っていない</t>
    <phoneticPr fontId="1"/>
  </si>
  <si>
    <t>エネルギー消費量の状況を把握・分析し、その結果を基に設備の運用改善を行っている</t>
    <rPh sb="5" eb="7">
      <t>ショウヒ</t>
    </rPh>
    <rPh sb="9" eb="11">
      <t>ジョウキョウ</t>
    </rPh>
    <rPh sb="12" eb="14">
      <t>ハアク</t>
    </rPh>
    <rPh sb="15" eb="17">
      <t>ブンセキ</t>
    </rPh>
    <rPh sb="21" eb="23">
      <t>ケッカ</t>
    </rPh>
    <rPh sb="24" eb="25">
      <t>モト</t>
    </rPh>
    <rPh sb="26" eb="28">
      <t>セツビ</t>
    </rPh>
    <rPh sb="29" eb="31">
      <t>ウンヨウ</t>
    </rPh>
    <rPh sb="31" eb="33">
      <t>カイゼン</t>
    </rPh>
    <rPh sb="34" eb="35">
      <t>オコナ</t>
    </rPh>
    <phoneticPr fontId="1"/>
  </si>
  <si>
    <t>kWh/年</t>
    <rPh sb="4" eb="5">
      <t>ネン</t>
    </rPh>
    <phoneticPr fontId="1"/>
  </si>
  <si>
    <t>m³/年</t>
    <rPh sb="3" eb="4">
      <t>ネン</t>
    </rPh>
    <phoneticPr fontId="1"/>
  </si>
  <si>
    <t>t/年</t>
    <rPh sb="2" eb="3">
      <t>ネン</t>
    </rPh>
    <phoneticPr fontId="1"/>
  </si>
  <si>
    <t>kL/年</t>
    <rPh sb="3" eb="4">
      <t>ネン</t>
    </rPh>
    <phoneticPr fontId="1"/>
  </si>
  <si>
    <t>基準一次エネルギー消費量（合計）</t>
    <rPh sb="0" eb="4">
      <t>キジュンイチジ</t>
    </rPh>
    <rPh sb="9" eb="12">
      <t>ショウヒリョウ</t>
    </rPh>
    <rPh sb="13" eb="15">
      <t>ゴウケイ</t>
    </rPh>
    <phoneticPr fontId="1"/>
  </si>
  <si>
    <t>設計一次エネルギー消費量（合計）</t>
    <rPh sb="0" eb="2">
      <t>セッケイ</t>
    </rPh>
    <rPh sb="2" eb="4">
      <t>イチジ</t>
    </rPh>
    <rPh sb="9" eb="12">
      <t>ショウヒリョウ</t>
    </rPh>
    <rPh sb="13" eb="15">
      <t>ゴウケイ</t>
    </rPh>
    <phoneticPr fontId="1"/>
  </si>
  <si>
    <t>エネルギー消費量の状況把握にのみ利用している</t>
    <rPh sb="5" eb="7">
      <t>ショウヒ</t>
    </rPh>
    <rPh sb="7" eb="8">
      <t>リョウ</t>
    </rPh>
    <rPh sb="9" eb="11">
      <t>ジョウキョウ</t>
    </rPh>
    <rPh sb="11" eb="13">
      <t>ハアク</t>
    </rPh>
    <rPh sb="16" eb="18">
      <t>リヨウ</t>
    </rPh>
    <phoneticPr fontId="1"/>
  </si>
  <si>
    <t>補助金（国・自治体）</t>
    <rPh sb="0" eb="3">
      <t>ホジョキン</t>
    </rPh>
    <rPh sb="4" eb="5">
      <t>クニ</t>
    </rPh>
    <rPh sb="6" eb="9">
      <t>ジチタイ</t>
    </rPh>
    <phoneticPr fontId="1"/>
  </si>
  <si>
    <t>年間エネルギー費用</t>
    <rPh sb="0" eb="2">
      <t>ネンカン</t>
    </rPh>
    <rPh sb="7" eb="8">
      <t>ヒ</t>
    </rPh>
    <rPh sb="8" eb="9">
      <t>ヨウ</t>
    </rPh>
    <phoneticPr fontId="1"/>
  </si>
  <si>
    <t>ZEBの導入前の印象と、導入後の実感についてお答えください。</t>
    <rPh sb="4" eb="6">
      <t>ドウニュウ</t>
    </rPh>
    <rPh sb="6" eb="7">
      <t>マエ</t>
    </rPh>
    <rPh sb="8" eb="10">
      <t>インショウ</t>
    </rPh>
    <rPh sb="12" eb="14">
      <t>ドウニュウ</t>
    </rPh>
    <rPh sb="14" eb="15">
      <t>ゴ</t>
    </rPh>
    <rPh sb="16" eb="18">
      <t>ジッカン</t>
    </rPh>
    <rPh sb="23" eb="24">
      <t>コタ</t>
    </rPh>
    <phoneticPr fontId="1"/>
  </si>
  <si>
    <t>導入前の印象</t>
    <rPh sb="0" eb="3">
      <t>ドウニュウマエ</t>
    </rPh>
    <rPh sb="4" eb="6">
      <t>インショウ</t>
    </rPh>
    <phoneticPr fontId="1"/>
  </si>
  <si>
    <t>導入後の実感</t>
    <rPh sb="0" eb="3">
      <t>ドウニュウゴ</t>
    </rPh>
    <rPh sb="4" eb="6">
      <t>ジッカン</t>
    </rPh>
    <phoneticPr fontId="1"/>
  </si>
  <si>
    <t>企業や建築物のイメージ向上に寄与する / 寄与した</t>
    <rPh sb="21" eb="23">
      <t>キヨ</t>
    </rPh>
    <phoneticPr fontId="1"/>
  </si>
  <si>
    <t>執務空間の快適性が高くなる / 高くなった</t>
    <rPh sb="16" eb="17">
      <t>タカ</t>
    </rPh>
    <phoneticPr fontId="1"/>
  </si>
  <si>
    <t>環境教育やCSR活動の場として活用できる / 活用できた</t>
    <rPh sb="23" eb="25">
      <t>カツヨウ</t>
    </rPh>
    <phoneticPr fontId="1"/>
  </si>
  <si>
    <t>利用者や勤務者の省エネ意識の向上に寄与する / 寄与した</t>
    <rPh sb="24" eb="26">
      <t>キヨ</t>
    </rPh>
    <phoneticPr fontId="1"/>
  </si>
  <si>
    <t>電気代、燃料代を削減できる / できた</t>
  </si>
  <si>
    <t>メンテナンス費用が抑制される / 抑制された</t>
    <rPh sb="6" eb="8">
      <t>ヒヨウ</t>
    </rPh>
    <rPh sb="9" eb="11">
      <t>ヨクセイ</t>
    </rPh>
    <rPh sb="17" eb="19">
      <t>ヨクセイ</t>
    </rPh>
    <phoneticPr fontId="1"/>
  </si>
  <si>
    <t>設備管理担当者の負担が減る / 減った</t>
    <rPh sb="11" eb="12">
      <t>ヘ</t>
    </rPh>
    <rPh sb="16" eb="17">
      <t>ヘ</t>
    </rPh>
    <phoneticPr fontId="1"/>
  </si>
  <si>
    <t>レジリエンス性が高まる / 高まった</t>
    <rPh sb="6" eb="7">
      <t>セイ</t>
    </rPh>
    <rPh sb="8" eb="9">
      <t>タカ</t>
    </rPh>
    <rPh sb="14" eb="15">
      <t>タカ</t>
    </rPh>
    <phoneticPr fontId="1"/>
  </si>
  <si>
    <t>技術的ハードルが高く実現が難しい / 難しかった</t>
    <rPh sb="19" eb="20">
      <t>ムズカ</t>
    </rPh>
    <phoneticPr fontId="1"/>
  </si>
  <si>
    <t>期待した省エネ・省CO2効果が得られるか
分からない / 得られなかった</t>
    <rPh sb="4" eb="5">
      <t>ショウ</t>
    </rPh>
    <rPh sb="29" eb="30">
      <t>エ</t>
    </rPh>
    <phoneticPr fontId="1"/>
  </si>
  <si>
    <t>導入費用が高い / 高かった</t>
    <rPh sb="10" eb="11">
      <t>タカ</t>
    </rPh>
    <phoneticPr fontId="1"/>
  </si>
  <si>
    <t>メンテナンス費用が増える / 増えた</t>
    <rPh sb="15" eb="16">
      <t>フ</t>
    </rPh>
    <phoneticPr fontId="1"/>
  </si>
  <si>
    <t>設備管理担当者の負担が増える / 増えた</t>
    <rPh sb="17" eb="18">
      <t>フ</t>
    </rPh>
    <phoneticPr fontId="1"/>
  </si>
  <si>
    <t>CO2排出量を削減できる / できた</t>
    <phoneticPr fontId="1"/>
  </si>
  <si>
    <t>メンテナンスやチューニングを担う人材・委託先の確保が
できるか分からない / 確保が難しい</t>
    <rPh sb="31" eb="32">
      <t>ワ</t>
    </rPh>
    <rPh sb="39" eb="41">
      <t>カクホ</t>
    </rPh>
    <rPh sb="42" eb="43">
      <t>ムズカ</t>
    </rPh>
    <phoneticPr fontId="1"/>
  </si>
  <si>
    <t>BEMSによる運用データを活用できるか
分からない / 活用が難しい</t>
    <rPh sb="13" eb="15">
      <t>カツヨウ</t>
    </rPh>
    <rPh sb="20" eb="21">
      <t>ワ</t>
    </rPh>
    <rPh sb="28" eb="30">
      <t>カツヨウ</t>
    </rPh>
    <rPh sb="31" eb="32">
      <t>ムズカ</t>
    </rPh>
    <phoneticPr fontId="1"/>
  </si>
  <si>
    <t>ZEBへの印象 / 実感</t>
    <rPh sb="5" eb="7">
      <t>インショウ</t>
    </rPh>
    <rPh sb="10" eb="12">
      <t>ジッカン</t>
    </rPh>
    <phoneticPr fontId="1"/>
  </si>
  <si>
    <t>ZEB建築物の特色・効果について関係者の理解を得るのに時間がかかった</t>
    <phoneticPr fontId="1"/>
  </si>
  <si>
    <t>ZEB導入年</t>
    <rPh sb="3" eb="6">
      <t>ドウニュウネン</t>
    </rPh>
    <phoneticPr fontId="1"/>
  </si>
  <si>
    <t>新築の場合、竣工年の値、新築ではない場合、改修・増築年の値</t>
    <rPh sb="0" eb="2">
      <t>シンチク</t>
    </rPh>
    <rPh sb="3" eb="5">
      <t>バアイ</t>
    </rPh>
    <rPh sb="6" eb="9">
      <t>シュンコウネン</t>
    </rPh>
    <rPh sb="10" eb="11">
      <t>アタイ</t>
    </rPh>
    <rPh sb="12" eb="14">
      <t>シンチク</t>
    </rPh>
    <rPh sb="18" eb="20">
      <t>バアイ</t>
    </rPh>
    <rPh sb="21" eb="23">
      <t>カイシュウ</t>
    </rPh>
    <rPh sb="24" eb="27">
      <t>ゾウチクネン</t>
    </rPh>
    <rPh sb="28" eb="29">
      <t>アタイ</t>
    </rPh>
    <phoneticPr fontId="1"/>
  </si>
  <si>
    <t>補助金に対する実績報告書の
作成が負担になる / 負担であった</t>
    <rPh sb="25" eb="27">
      <t>フタン</t>
    </rPh>
    <phoneticPr fontId="1"/>
  </si>
  <si>
    <t>ZEB化のタイミング</t>
    <rPh sb="3" eb="4">
      <t>カ</t>
    </rPh>
    <phoneticPr fontId="1"/>
  </si>
  <si>
    <t>発電電力の主な用途</t>
    <rPh sb="0" eb="2">
      <t>ハツデン</t>
    </rPh>
    <rPh sb="2" eb="4">
      <t>デンリョク</t>
    </rPh>
    <rPh sb="5" eb="6">
      <t>オモ</t>
    </rPh>
    <rPh sb="7" eb="9">
      <t>ヨウト</t>
    </rPh>
    <phoneticPr fontId="1"/>
  </si>
  <si>
    <t>その他のエネルギーを
入力する</t>
    <rPh sb="2" eb="3">
      <t>タ</t>
    </rPh>
    <rPh sb="11" eb="13">
      <t>ニュウリョク</t>
    </rPh>
    <phoneticPr fontId="1"/>
  </si>
  <si>
    <t>（実績がない場合は空欄で構いません。）</t>
    <rPh sb="1" eb="3">
      <t>ジッセキ</t>
    </rPh>
    <rPh sb="6" eb="8">
      <t>バアイ</t>
    </rPh>
    <rPh sb="9" eb="11">
      <t>クウラン</t>
    </rPh>
    <rPh sb="12" eb="13">
      <t>カマ</t>
    </rPh>
    <phoneticPr fontId="1"/>
  </si>
  <si>
    <t>全量自家消費</t>
    <rPh sb="0" eb="2">
      <t>ゼンリョウ</t>
    </rPh>
    <rPh sb="2" eb="6">
      <t>ジカショウヒ</t>
    </rPh>
    <phoneticPr fontId="1"/>
  </si>
  <si>
    <t>全量売電</t>
    <rPh sb="0" eb="4">
      <t>ゼンリョウバイデン</t>
    </rPh>
    <phoneticPr fontId="1"/>
  </si>
  <si>
    <t>余剰電力売電</t>
    <rPh sb="0" eb="6">
      <t>ヨジョウデンリョクバイデン</t>
    </rPh>
    <phoneticPr fontId="1"/>
  </si>
  <si>
    <t>S1</t>
  </si>
  <si>
    <t>S2</t>
  </si>
  <si>
    <t>S3</t>
  </si>
  <si>
    <t>S4</t>
  </si>
  <si>
    <t>S5</t>
  </si>
  <si>
    <t>S6</t>
  </si>
  <si>
    <t>S7</t>
  </si>
  <si>
    <t>S8</t>
  </si>
  <si>
    <t>S9</t>
  </si>
  <si>
    <t>S10</t>
  </si>
  <si>
    <t>S11</t>
  </si>
  <si>
    <t>S12</t>
  </si>
  <si>
    <t>S13</t>
  </si>
  <si>
    <t>S14</t>
  </si>
  <si>
    <t>S15</t>
  </si>
  <si>
    <t>S16</t>
  </si>
  <si>
    <t>S17</t>
  </si>
  <si>
    <t>S18</t>
  </si>
  <si>
    <t>T</t>
    <phoneticPr fontId="1"/>
  </si>
  <si>
    <t>太陽光発電がなしの場合非該当
太陽光発電がありで空欄の場合に無回答</t>
    <rPh sb="0" eb="5">
      <t>タイヨウコウハツデン</t>
    </rPh>
    <rPh sb="9" eb="11">
      <t>バアイ</t>
    </rPh>
    <rPh sb="11" eb="14">
      <t>ヒガイトウ</t>
    </rPh>
    <rPh sb="15" eb="20">
      <t>タイヨウコウハツデン</t>
    </rPh>
    <rPh sb="24" eb="26">
      <t>クウラン</t>
    </rPh>
    <rPh sb="27" eb="29">
      <t>バアイ</t>
    </rPh>
    <rPh sb="30" eb="33">
      <t>ムカイトウ</t>
    </rPh>
    <phoneticPr fontId="1"/>
  </si>
  <si>
    <t>$L$55:$N$55</t>
  </si>
  <si>
    <t>$K$58:$L$58</t>
  </si>
  <si>
    <t>$K$61:$M$61</t>
  </si>
  <si>
    <t>$N$63:$AD$63</t>
  </si>
  <si>
    <t>$L$64:$N$64</t>
  </si>
  <si>
    <t>$T$64:$U$64</t>
  </si>
  <si>
    <t>$S$69:$W$69</t>
  </si>
  <si>
    <t>$S$73:$V$73</t>
  </si>
  <si>
    <t>$Z$73:$AC$73</t>
  </si>
  <si>
    <t>$L$79:$N$79</t>
  </si>
  <si>
    <t>$O$79:$P$79</t>
  </si>
  <si>
    <t>$S$81:$U$81</t>
  </si>
  <si>
    <t>$Z$81:$AB$81</t>
  </si>
  <si>
    <t>$J$63:$AD$64</t>
    <phoneticPr fontId="1"/>
  </si>
  <si>
    <t>$S$73:$V$79</t>
    <phoneticPr fontId="1"/>
  </si>
  <si>
    <t>$B$87:$AD$90</t>
    <phoneticPr fontId="1"/>
  </si>
  <si>
    <t>S19</t>
  </si>
  <si>
    <t>不動産価値が向上する / 向上した</t>
    <phoneticPr fontId="1"/>
  </si>
  <si>
    <t>$AQ$14,$AQ$17,$AQ$20,$AQ$23,$AQ$44,$AQ$48,$AQ$52,$AQ$56,$AQ$60,$AL$66:$AS$66,$AQ$69,$AQ$72,$AQ$75,$AQ$79,$AQ$91,$AL$127,$AQ$129,$AQ$133,$AL$140:$BD$140,$AL$144:$BC$144,$AL$205:$AQ$205,$AQ$211</t>
    <phoneticPr fontId="1"/>
  </si>
  <si>
    <t>$B$6:$AD$6,$B$9:$AD$9,$B$19:$AD$19,$B$22:$AD$22,$B$26:$AD$26,$B$29:$AD$29,$B$34:$AD$34,$B$38:$AD$38,$B$48:$AD$48,$B$60:$AD$60,$B$66:$AD$66,$B$83:$AD$83,$B$91:$AD$91,$B$113:$AD$113,$B$119:$AD$119,$B$123:$AD$123</t>
    <phoneticPr fontId="1"/>
  </si>
  <si>
    <t>$F$11,$I$11,$L$11,$P$14,$R$15,$V$14:$V$15,$AA$15,$J$14:$J$17,$N$15:$N$17,$U$17,$F$14:$F$18,$M$18,$T$20,$Y$20,$F$20:$F$21,$J$21,$M$20:$M$21,$U$23:$U$24,$F$23:$F$25,$M$23:$M$25,$U$27,$X$27,$F$27:$F$28,$K$27:$K$28,$O$27:$O$28,$Q$30:$Q$32,$F$30:$F$33,$Y$35,$L$35:$L$36,$S$35:$S$36,$F$35:$F$37,$F$49:$F$50,$I$52,$M$52,$Q$52,$K$54,$Q$54,$V$54,$F$58:$F$59,$F$63,$F$65,$F$84,$I$84,$F$87:$F$90,$F$128,$J$128,$N$128</t>
    <phoneticPr fontId="1"/>
  </si>
  <si>
    <t>$F$39:$F$46,$F$79,$V$93:$V$110,$AA$93:$AA$110,$F$111,$Q$114:$Q$115,$F$114:$F$117</t>
    <phoneticPr fontId="1"/>
  </si>
  <si>
    <t>$X$11:$Y$11,$Q$16:$AD$16,$P$18:$AD$18,$P$21:$AD$21,$P$25:$AD$25,$R$28:$AD$28,$I$33:$AD$33,$I$37:$AD$37,$I$46:$AD$47,$M$50:$AD$50,$T$52:$AD$52,$L$56:$N$56,$K$58:$L$58,$L$79:$P$79,$S$79:$V$79,$Z$79:$AC$79,$I$111:$AD$112,$I$117:$AD$118</t>
    <phoneticPr fontId="1"/>
  </si>
  <si>
    <t>=AND(OR(AM91="あり",AM91="無回答"),T64&lt;=1)</t>
  </si>
  <si>
    <t>=AQ205</t>
  </si>
  <si>
    <t>=BD140</t>
  </si>
  <si>
    <t>その他の入力を選択したのち、改修を選択している場合のみ、入力できます。</t>
    <phoneticPr fontId="1"/>
  </si>
  <si>
    <t>=LEFT(AM20,3)="その他"</t>
    <phoneticPr fontId="1"/>
  </si>
  <si>
    <t>=IF($AH$7,FALSE,$AM$14="新築")</t>
  </si>
  <si>
    <t>=IF($AH$7,FALSE,$AM$69="あり")</t>
  </si>
  <si>
    <t>=IF($AH$7,FALSE,$AM$79="なし")</t>
  </si>
  <si>
    <t>=IF($AH$7,FALSE,$BD$140&lt;&gt;TRUE)</t>
  </si>
  <si>
    <t>=IF($AH$7,FALSE,$AQ$205&lt;&gt;TRUE)</t>
  </si>
  <si>
    <t>その他のエネルギーを入力するのチェックボタンが選択されていない場合、TRUEで塗りつぶし</t>
    <rPh sb="2" eb="3">
      <t>タ</t>
    </rPh>
    <rPh sb="10" eb="12">
      <t>ニュウリョク</t>
    </rPh>
    <rPh sb="23" eb="25">
      <t>センタク</t>
    </rPh>
    <rPh sb="31" eb="33">
      <t>バアイ</t>
    </rPh>
    <rPh sb="39" eb="40">
      <t>ヌ</t>
    </rPh>
    <phoneticPr fontId="1"/>
  </si>
  <si>
    <t>$AH$58</t>
  </si>
  <si>
    <t>$AH$79</t>
  </si>
  <si>
    <t>導入後の実感 CO2排出量を削減できる / できた</t>
  </si>
  <si>
    <t>導入後の実感 企業や建築物のイメージ向上に寄与する / 寄与した</t>
  </si>
  <si>
    <t>導入後の実感 不動産価値が向上する / 向上した</t>
  </si>
  <si>
    <t>導入後の実感 執務空間の快適性が高くなる / 高くなった</t>
  </si>
  <si>
    <t>導入後の実感 環境教育やCSR活動の場として活用できる / 活用できた</t>
  </si>
  <si>
    <t>導入後の実感 利用者や勤務者の省エネ意識の向上に寄与する / 寄与した</t>
  </si>
  <si>
    <t>導入後の実感 電気代、燃料代を削減できる / できた</t>
  </si>
  <si>
    <t>導入後の実感 メンテナンス費用が抑制される / 抑制された</t>
  </si>
  <si>
    <t>導入後の実感 設備管理担当者の負担が減る / 減った</t>
  </si>
  <si>
    <t>導入後の実感 レジリエンス性が高まる / 高まった</t>
  </si>
  <si>
    <t>導入後の実感 技術的ハードルが高く実現が難しい / 難しかった</t>
  </si>
  <si>
    <t>導入後の実感 期待した省エネ・省CO2効果が得られるか
分からない / 得られなかった</t>
  </si>
  <si>
    <t>導入後の実感 導入費用が高い / 高かった</t>
  </si>
  <si>
    <t>導入後の実感 メンテナンス費用が増える / 増えた</t>
  </si>
  <si>
    <t>導入後の実感 メンテナンスやチューニングを担う人材・委託先の確保が
できるか分からない / 確保が難しい</t>
  </si>
  <si>
    <t>導入後の実感 BEMSによる運用データを活用できるか
分からない / 活用が難しい</t>
  </si>
  <si>
    <t>導入後の実感 設備管理担当者の負担が増える / 増えた</t>
  </si>
  <si>
    <t>導入後の実感 補助金に対する実績報告書の
作成が負担になる / 負担であった</t>
  </si>
  <si>
    <t>ご意見・ご要望</t>
  </si>
  <si>
    <t>導入前の印象 CO2排出量を削減できる / できた</t>
  </si>
  <si>
    <t>導入前の印象 企業や建築物のイメージ向上に寄与する / 寄与した</t>
  </si>
  <si>
    <t>導入前の印象 不動産価値が向上する / 向上した</t>
  </si>
  <si>
    <t>導入前の印象 執務空間の快適性が高くなる / 高くなった</t>
  </si>
  <si>
    <t>導入前の印象 環境教育やCSR活動の場として活用できる / 活用できた</t>
  </si>
  <si>
    <t>導入前の印象 利用者や勤務者の省エネ意識の向上に寄与する / 寄与した</t>
  </si>
  <si>
    <t>導入前の印象 電気代、燃料代を削減できる / できた</t>
  </si>
  <si>
    <t>導入前の印象 メンテナンス費用が抑制される / 抑制された</t>
  </si>
  <si>
    <t>導入前の印象 設備管理担当者の負担が減る / 減った</t>
  </si>
  <si>
    <t>導入前の印象 レジリエンス性が高まる / 高まった</t>
  </si>
  <si>
    <t>導入前の印象 技術的ハードルが高く実現が難しい / 難しかった</t>
  </si>
  <si>
    <t>導入前の印象 期待した省エネ・省CO2効果が得られるか
分からない / 得られなかった</t>
  </si>
  <si>
    <t>導入前の印象 導入費用が高い / 高かった</t>
  </si>
  <si>
    <t>導入前の印象 メンテナンス費用が増える / 増えた</t>
  </si>
  <si>
    <t>導入前の印象 メンテナンスやチューニングを担う人材・委託先の確保が
できるか分からない / 確保が難しい</t>
  </si>
  <si>
    <t>導入前の印象 BEMSによる運用データを活用できるか
分からない / 活用が難しい</t>
  </si>
  <si>
    <t>導入前の印象 設備管理担当者の負担が増える / 増えた</t>
  </si>
  <si>
    <t>導入前の印象 補助金に対する実績報告書の
作成が負担になる / 負担であった</t>
  </si>
  <si>
    <t>$AM$32</t>
  </si>
  <si>
    <t>$AM$182</t>
  </si>
  <si>
    <t>$AM$200</t>
  </si>
  <si>
    <t>$AM$203</t>
  </si>
  <si>
    <t>$AM$208</t>
  </si>
  <si>
    <t>$AM$211</t>
  </si>
  <si>
    <t>$AM$214</t>
  </si>
  <si>
    <t>=IF(AM14="新築",AM33,AM36)</t>
  </si>
  <si>
    <t>=IF(AQ91="",IF(N63&amp;L64&amp;T64="","無回答","あり"),INDEX(AL93:AM93,AQ91))</t>
  </si>
  <si>
    <t>=IF(K61="","無回答",K61)</t>
  </si>
  <si>
    <t>=IF($AM$91="なし","非該当",IF(N63="","無回答",N63))</t>
  </si>
  <si>
    <t>=IF($AM$91="なし","非該当",IF(L64="","無回答",L64))</t>
  </si>
  <si>
    <t>=IF($AM$91="なし","非該当",IF(T64="","無回答",T64))</t>
  </si>
  <si>
    <t>=IF(S69="","無回答",S69)</t>
  </si>
  <si>
    <t>=IF(S70="","無回答",S70)</t>
  </si>
  <si>
    <t>=IF($AL$127&lt;&gt;TRUE,"非該当",IF(L79="","無回答",L79))</t>
  </si>
  <si>
    <t>=IF($AL$127&lt;&gt;TRUE,"非該当",IF(O79="","無回答",O79))</t>
  </si>
  <si>
    <t>=IF($AM$14&lt;&gt;"改修","非該当",IF(S73="","無回答",S73))</t>
  </si>
  <si>
    <t>=IF(OR($AL$127&lt;&gt;TRUE,$AM$14&lt;&gt;"改修"),"非該当",IF(S79="","無回答",S79))</t>
  </si>
  <si>
    <t>=IF(Z73="","無回答",Z73)</t>
  </si>
  <si>
    <t>=IF($AL$127&lt;&gt;TRUE,"非該当",IF(Z79="","無回答",Z79))</t>
  </si>
  <si>
    <t>=IF(M81="","無回答",M81)</t>
  </si>
  <si>
    <t>=IF(S81="","無回答",S81)</t>
  </si>
  <si>
    <t>=IF(Z81="","無回答",Z81)</t>
  </si>
  <si>
    <t>=IF(AQ129="","無回答",INDEX(AL131:AM131,AQ129))</t>
  </si>
  <si>
    <t>=IF(AM129="なし","非該当",IF(AQ133="","無回答",INDEX(AL135:AO135,AQ133)))</t>
  </si>
  <si>
    <t>=IF(COUNTBLANK(AL141:BD141)=COUNTA(AL141:BD141),"無回答",AL141&amp;","&amp;AM141&amp;","&amp;AN141&amp;","&amp;AO141&amp;","&amp;AP141&amp;","&amp;AQ141&amp;","&amp;AR141&amp;","&amp;AS141&amp;","&amp;AT141&amp;","&amp;AU141&amp;","&amp;AV141&amp;","&amp;AW141&amp;","&amp;AX141&amp;","&amp;AY141&amp;","&amp;AZ141&amp;","&amp;BA141&amp;","&amp;BB141&amp;","&amp;BC141&amp;","&amp;BD141)</t>
  </si>
  <si>
    <t>=IF(COUNTBLANK(AL145:BD145)=COUNTA(AL145:BD145),"無回答",AL145&amp;","&amp;AM145&amp;","&amp;AN145&amp;","&amp;AO145&amp;","&amp;AP145&amp;","&amp;AQ145&amp;","&amp;AR145&amp;","&amp;AS145&amp;","&amp;AT145&amp;","&amp;AU145&amp;","&amp;AV145&amp;","&amp;AW145&amp;","&amp;AX145&amp;","&amp;AY145&amp;","&amp;AZ145&amp;","&amp;BA145&amp;","&amp;BB145&amp;","&amp;BC145&amp;","&amp;BD145)</t>
  </si>
  <si>
    <t>=IF(COUNTBLANK(AL149:BD149)=COUNTA(AL149:BD149),"無回答",AL149&amp;","&amp;AM149&amp;","&amp;AN149&amp;","&amp;AO149&amp;","&amp;AP149&amp;","&amp;AQ149&amp;","&amp;AR149&amp;","&amp;AS149&amp;","&amp;AT149&amp;","&amp;AU149&amp;","&amp;AV149&amp;","&amp;AW149&amp;","&amp;AX149&amp;","&amp;AY149&amp;","&amp;AZ149&amp;","&amp;BA149&amp;","&amp;BB149&amp;","&amp;BC149&amp;","&amp;BD149)</t>
  </si>
  <si>
    <t>=IF(COUNTBLANK(AL153:BD153)=COUNTA(AL153:BD153),"無回答",AL153&amp;","&amp;AM153&amp;","&amp;AN153&amp;","&amp;AO153&amp;","&amp;AP153&amp;","&amp;AQ153&amp;","&amp;AR153&amp;","&amp;AS153&amp;","&amp;AT153&amp;","&amp;AU153&amp;","&amp;AV153&amp;","&amp;AW153&amp;","&amp;AX153&amp;","&amp;AY153&amp;","&amp;AZ153&amp;","&amp;BA153&amp;","&amp;BB153&amp;","&amp;BC153&amp;","&amp;BD153)</t>
  </si>
  <si>
    <t>=IF(COUNTBLANK(AL157:BD157)=COUNTA(AL157:BD157),"無回答",AL157&amp;","&amp;AM157&amp;","&amp;AN157&amp;","&amp;AO157&amp;","&amp;AP157&amp;","&amp;AQ157&amp;","&amp;AR157&amp;","&amp;AS157&amp;","&amp;AT157&amp;","&amp;AU157&amp;","&amp;AV157&amp;","&amp;AW157&amp;","&amp;AX157&amp;","&amp;AY157&amp;","&amp;AZ157&amp;","&amp;BA157&amp;","&amp;BB157&amp;","&amp;BC157&amp;","&amp;BD157)</t>
  </si>
  <si>
    <t>=IF(COUNTBLANK(AL161:BD161)=COUNTA(AL161:BD161),"無回答",AL161&amp;","&amp;AM161&amp;","&amp;AN161&amp;","&amp;AO161&amp;","&amp;AP161&amp;","&amp;AQ161&amp;","&amp;AR161&amp;","&amp;AS161&amp;","&amp;AT161&amp;","&amp;AU161&amp;","&amp;AV161&amp;","&amp;AW161&amp;","&amp;AX161&amp;","&amp;AY161&amp;","&amp;AZ161&amp;","&amp;BA161&amp;","&amp;BB161&amp;","&amp;BC161&amp;","&amp;BD161)</t>
  </si>
  <si>
    <t>=IF(BC$140,"あり","なし")</t>
  </si>
  <si>
    <t>=IF(BC$144,"あり","なし")</t>
  </si>
  <si>
    <t>=IF(COUNTBLANK(AL206:AQ206)=COUNTA(AL206:AQ206),"無回答",AL206&amp;","&amp;AM206&amp;","&amp;AN206&amp;","&amp;AO206&amp;","&amp;AP206&amp;","&amp;AQ206)</t>
  </si>
  <si>
    <t>=IF(AQ211="","無回答",INDEX(AL213:AN213,AQ211))</t>
  </si>
  <si>
    <t>=IF(U128="","無回答",U128)</t>
  </si>
  <si>
    <t>=IF($AM$69="なし","非該当",IF(AQ79="",IF(K58&lt;&gt;"","あり","無回答"),INDEX(AL81:AM81,AQ79)))</t>
    <phoneticPr fontId="1"/>
  </si>
  <si>
    <t>＝IF(AM72="なし","非該当",IF(AQ75="","無回答",INDEX(AL77:AN77,AQ75)))</t>
    <phoneticPr fontId="1"/>
  </si>
  <si>
    <t>太陽光発電の発電電力の主な用途</t>
    <rPh sb="0" eb="5">
      <t>タイヨウコウハツデン</t>
    </rPh>
    <rPh sb="6" eb="8">
      <t>ハツデン</t>
    </rPh>
    <rPh sb="8" eb="10">
      <t>デンリョク</t>
    </rPh>
    <rPh sb="11" eb="12">
      <t>オモ</t>
    </rPh>
    <rPh sb="13" eb="15">
      <t>ヨウト</t>
    </rPh>
    <phoneticPr fontId="1"/>
  </si>
  <si>
    <t>=IF($AM$69="あり","非該当",IF(M50="","無回答",M50))</t>
    <phoneticPr fontId="1"/>
  </si>
  <si>
    <t>=IF($AM$69="なし","非該当",IF(L55="","無回答",L55))</t>
    <phoneticPr fontId="1"/>
  </si>
  <si>
    <t>=IF($AM$69="なし","非該当",IF(L56="","無回答",L56))</t>
    <phoneticPr fontId="1"/>
  </si>
  <si>
    <t>=IF(OR($AM$79="なし",$AM$79="非該当"),"非該当",IF(K58="","無回答",K58))</t>
    <phoneticPr fontId="1"/>
  </si>
  <si>
    <t>BEMSの導入状況がなしの場合、非該当</t>
    <rPh sb="5" eb="9">
      <t>ドウニュウジョウキョウ</t>
    </rPh>
    <rPh sb="13" eb="15">
      <t>バアイ</t>
    </rPh>
    <rPh sb="16" eb="19">
      <t>ヒガイトウ</t>
    </rPh>
    <phoneticPr fontId="1"/>
  </si>
  <si>
    <t>ZEBの導入前の印象と導入後の実感</t>
    <phoneticPr fontId="1"/>
  </si>
  <si>
    <t>ZEB化を決める際に、最も重要だった要因を選択してください。</t>
    <phoneticPr fontId="1"/>
  </si>
  <si>
    <t>ヒアリング調査への協力のご意向についてお聞かせください。</t>
    <rPh sb="5" eb="7">
      <t>チョウサ</t>
    </rPh>
    <rPh sb="9" eb="11">
      <t>キョウリョク</t>
    </rPh>
    <rPh sb="13" eb="15">
      <t>イコウ</t>
    </rPh>
    <rPh sb="20" eb="21">
      <t>キ</t>
    </rPh>
    <phoneticPr fontId="1"/>
  </si>
  <si>
    <t>$F$7:$P$7,$S$7:$AD$7,$F$8:$K$8,$O$8:$S$8,$V$8:$AD$8,$F$10:$W$10,$AA$10:$AC$10,$Q$11:$R$11,$X$11:$Y$11,$F$12:$T$12,$F$13:$Q$13,$U$13:$V$13,$AA$13:$AB$13,$Q$16:$AD$16,$P$18:$AD$18,$P$21:$AD$21,$P$25:$AD$25,$R$28:$AD$28,$I$33:$AD$33,$I$37:$AD$37,$I$46:$AD$47,$M$50:$AD$50,$T$52:$AD$52,$L$55:$N$56,$K$58:$L$58,$K$61:$M$62,$N$63:$AD$63,$L$64:$N$64,$T$64:$U$64,$S$69:$W$70,$L$79:$P$79,$S$73:$V$79,$Z$73:$AC$79,$S$81:$U$82,$Z$81:$AB$82,$I$111:$AD$112,$I$117:$AD$118,$F$120:$AD$122,$R$128:$AD$129</t>
    <phoneticPr fontId="1"/>
  </si>
  <si>
    <t>$R$128:$AD$129</t>
    <phoneticPr fontId="1"/>
  </si>
  <si>
    <t>ヒアリング調査協力の意向</t>
    <rPh sb="5" eb="7">
      <t>チョウサ</t>
    </rPh>
    <rPh sb="7" eb="9">
      <t>キョウリョク</t>
    </rPh>
    <rPh sb="10" eb="12">
      <t>イコウ</t>
    </rPh>
    <phoneticPr fontId="1"/>
  </si>
  <si>
    <t>ヒアリング調査 協力意向 備考欄</t>
    <rPh sb="5" eb="7">
      <t>チョウサ</t>
    </rPh>
    <rPh sb="8" eb="10">
      <t>キョウリョク</t>
    </rPh>
    <rPh sb="10" eb="12">
      <t>イコウ</t>
    </rPh>
    <rPh sb="13" eb="16">
      <t>ビコウラン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</si>
</sst>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yyyy&quot;年&quot;m&quot;月&quot;d&quot;日&quot;;@"/>
    <numFmt numFmtId="177" formatCode="[$-F400]h:mm:ss\ AM/PM"/>
    <numFmt numFmtId="178" formatCode="yyyy&quot;年&quot;m&quot;月&quot;;@"/>
    <numFmt numFmtId="179" formatCode="0000"/>
    <numFmt numFmtId="180" formatCode="000"/>
    <numFmt numFmtId="181" formatCode=";;;"/>
    <numFmt numFmtId="182" formatCode="0."/>
  </numFmts>
  <fonts count="30">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ＭＳ Ｐゴシック"/>
      <family val="3"/>
      <charset val="128"/>
    </font>
    <font>
      <sz val="11"/>
      <color theme="1"/>
      <name val="游ゴシック"/>
      <family val="2"/>
      <charset val="128"/>
      <scheme val="minor"/>
    </font>
    <font>
      <sz val="18"/>
      <color theme="3"/>
      <name val="游ゴシック Light"/>
      <family val="2"/>
      <charset val="128"/>
      <scheme val="major"/>
    </font>
    <font>
      <sz val="11"/>
      <color theme="1"/>
      <name val="メイリオ"/>
      <family val="3"/>
      <charset val="128"/>
    </font>
    <font>
      <sz val="11"/>
      <name val="メイリオ"/>
      <family val="3"/>
      <charset val="128"/>
    </font>
    <font>
      <sz val="9"/>
      <color rgb="FF000000"/>
      <name val="Meiryo UI"/>
      <family val="3"/>
      <charset val="128"/>
    </font>
    <font>
      <u/>
      <sz val="8"/>
      <color theme="10"/>
      <name val="メイリオ"/>
      <family val="3"/>
      <charset val="128"/>
    </font>
    <font>
      <sz val="11"/>
      <name val="Meiryo UI"/>
      <family val="3"/>
      <charset val="128"/>
    </font>
    <font>
      <sz val="11"/>
      <color theme="1"/>
      <name val="Meiryo UI"/>
      <family val="3"/>
      <charset val="128"/>
    </font>
    <font>
      <b/>
      <sz val="11"/>
      <color theme="0"/>
      <name val="Meiryo UI"/>
      <family val="3"/>
      <charset val="128"/>
    </font>
    <font>
      <u/>
      <sz val="11"/>
      <color theme="10"/>
      <name val="游ゴシック"/>
      <family val="2"/>
      <charset val="128"/>
      <scheme val="minor"/>
    </font>
    <font>
      <u/>
      <sz val="11"/>
      <color theme="10"/>
      <name val="Meiryo UI"/>
      <family val="3"/>
      <charset val="128"/>
    </font>
    <font>
      <u/>
      <sz val="11"/>
      <color theme="11"/>
      <name val="Meiryo UI"/>
      <family val="3"/>
      <charset val="128"/>
    </font>
    <font>
      <b/>
      <sz val="11"/>
      <color theme="9" tint="-0.249977111117893"/>
      <name val="Meiryo UI"/>
      <family val="3"/>
      <charset val="128"/>
    </font>
    <font>
      <vertAlign val="superscript"/>
      <sz val="11"/>
      <name val="Meiryo UI"/>
      <family val="3"/>
      <charset val="128"/>
    </font>
    <font>
      <b/>
      <sz val="11"/>
      <name val="Meiryo UI"/>
      <family val="3"/>
      <charset val="128"/>
    </font>
    <font>
      <sz val="11"/>
      <color rgb="FF000000"/>
      <name val="Meiryo UI"/>
      <family val="3"/>
      <charset val="128"/>
    </font>
    <font>
      <b/>
      <sz val="11"/>
      <color theme="1"/>
      <name val="Meiryo UI"/>
      <family val="3"/>
      <charset val="128"/>
    </font>
    <font>
      <b/>
      <sz val="18"/>
      <color theme="9" tint="-0.249977111117893"/>
      <name val="Meiryo UI"/>
      <family val="3"/>
      <charset val="128"/>
    </font>
    <font>
      <b/>
      <sz val="11"/>
      <name val="メイリオ"/>
      <family val="3"/>
      <charset val="128"/>
    </font>
    <font>
      <sz val="11"/>
      <color rgb="FF3C7D22"/>
      <name val="メイリオ"/>
      <family val="3"/>
      <charset val="128"/>
    </font>
    <font>
      <sz val="11"/>
      <color rgb="FFFFFFFF"/>
      <name val="メイリオ"/>
      <family val="3"/>
      <charset val="128"/>
    </font>
    <font>
      <sz val="11"/>
      <color rgb="FF000000"/>
      <name val="メイリオ"/>
      <family val="3"/>
      <charset val="128"/>
    </font>
    <font>
      <sz val="9"/>
      <color indexed="81"/>
      <name val="MS P ゴシック"/>
      <family val="3"/>
      <charset val="128"/>
    </font>
    <font>
      <b/>
      <sz val="18"/>
      <name val="Meiryo UI"/>
      <family val="3"/>
      <charset val="128"/>
    </font>
    <font>
      <sz val="10"/>
      <color theme="1"/>
      <name val="Meiryo UI"/>
      <family val="3"/>
      <charset val="128"/>
    </font>
    <font>
      <sz val="11"/>
      <color theme="10"/>
      <name val="Meiryo UI"/>
      <family val="3"/>
      <charset val="128"/>
    </font>
  </fonts>
  <fills count="21">
    <fill>
      <patternFill patternType="none"/>
    </fill>
    <fill>
      <patternFill patternType="gray125"/>
    </fill>
    <fill>
      <patternFill patternType="solid">
        <fgColor theme="2"/>
        <bgColor indexed="64"/>
      </patternFill>
    </fill>
    <fill>
      <patternFill patternType="solid">
        <fgColor theme="9" tint="-0.249977111117893"/>
        <bgColor indexed="64"/>
      </patternFill>
    </fill>
    <fill>
      <patternFill patternType="solid">
        <fgColor rgb="FFFFFF66"/>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indexed="47"/>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94DCF8"/>
        <bgColor indexed="64"/>
      </patternFill>
    </fill>
    <fill>
      <patternFill patternType="solid">
        <fgColor rgb="FF3C7D22"/>
        <bgColor indexed="64"/>
      </patternFill>
    </fill>
    <fill>
      <patternFill patternType="solid">
        <fgColor rgb="FF47D359"/>
        <bgColor indexed="64"/>
      </patternFill>
    </fill>
    <fill>
      <patternFill patternType="solid">
        <fgColor theme="3" tint="0.749992370372631"/>
        <bgColor indexed="64"/>
      </patternFill>
    </fill>
    <fill>
      <patternFill patternType="solid">
        <fgColor rgb="FFFFFF00"/>
        <bgColor indexed="64"/>
      </patternFill>
    </fill>
    <fill>
      <patternFill patternType="solid">
        <fgColor theme="3" tint="0.74996185186315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F7C7AC"/>
        <bgColor indexed="64"/>
      </patternFill>
    </fill>
    <fill>
      <patternFill patternType="solid">
        <fgColor rgb="FFFFFF64"/>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left/>
      <right/>
      <top style="thin">
        <color theme="6" tint="0.39994506668294322"/>
      </top>
      <bottom style="thin">
        <color theme="6" tint="0.39991454817346722"/>
      </bottom>
      <diagonal/>
    </border>
    <border>
      <left/>
      <right/>
      <top style="thin">
        <color theme="6" tint="0.39991454817346722"/>
      </top>
      <bottom style="thin">
        <color theme="6" tint="0.39988402966399123"/>
      </bottom>
      <diagonal/>
    </border>
    <border>
      <left/>
      <right/>
      <top style="thin">
        <color theme="6" tint="0.39988402966399123"/>
      </top>
      <bottom/>
      <diagonal/>
    </border>
    <border>
      <left/>
      <right/>
      <top/>
      <bottom style="thin">
        <color theme="6" tint="0.39988402966399123"/>
      </bottom>
      <diagonal/>
    </border>
    <border>
      <left/>
      <right style="medium">
        <color indexed="64"/>
      </right>
      <top/>
      <bottom/>
      <diagonal/>
    </border>
    <border>
      <left/>
      <right/>
      <top/>
      <bottom style="thin">
        <color theme="6" tint="0.39991454817346722"/>
      </bottom>
      <diagonal/>
    </border>
    <border>
      <left/>
      <right/>
      <top/>
      <bottom style="thin">
        <color theme="6" tint="0.39985351115451523"/>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right/>
      <top style="thin">
        <color theme="6" tint="0.39994506668294322"/>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6" tint="0.39988402966399123"/>
      </top>
      <bottom style="thin">
        <color theme="6" tint="0.39994506668294322"/>
      </bottom>
      <diagonal/>
    </border>
    <border>
      <left/>
      <right/>
      <top style="thin">
        <color theme="6" tint="0.39985351115451523"/>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rgb="FF47D359"/>
      </bottom>
      <diagonal/>
    </border>
    <border>
      <left/>
      <right/>
      <top style="thin">
        <color rgb="FF47D359"/>
      </top>
      <bottom/>
      <diagonal/>
    </border>
    <border>
      <left/>
      <right/>
      <top style="thin">
        <color theme="6" tint="0.39991454817346722"/>
      </top>
      <bottom/>
      <diagonal/>
    </border>
    <border>
      <left style="medium">
        <color indexed="64"/>
      </left>
      <right style="thin">
        <color indexed="64"/>
      </right>
      <top/>
      <bottom style="thin">
        <color indexed="64"/>
      </bottom>
      <diagonal/>
    </border>
    <border>
      <left/>
      <right/>
      <top style="thin">
        <color theme="6" tint="0.39988402966399123"/>
      </top>
      <bottom style="hair">
        <color theme="6" tint="0.39985351115451523"/>
      </bottom>
      <diagonal/>
    </border>
    <border>
      <left/>
      <right/>
      <top style="hair">
        <color theme="6" tint="0.39985351115451523"/>
      </top>
      <bottom style="thin">
        <color theme="6" tint="0.39988402966399123"/>
      </bottom>
      <diagonal/>
    </border>
    <border>
      <left/>
      <right/>
      <top style="thin">
        <color theme="6" tint="0.39994506668294322"/>
      </top>
      <bottom style="hair">
        <color theme="6" tint="0.39991454817346722"/>
      </bottom>
      <diagonal/>
    </border>
    <border>
      <left/>
      <right/>
      <top style="hair">
        <color theme="6" tint="0.39991454817346722"/>
      </top>
      <bottom style="hair">
        <color theme="6" tint="0.39991454817346722"/>
      </bottom>
      <diagonal/>
    </border>
    <border>
      <left/>
      <right/>
      <top style="hair">
        <color theme="6" tint="0.39991454817346722"/>
      </top>
      <bottom style="thin">
        <color theme="6" tint="0.39988402966399123"/>
      </bottom>
      <diagonal/>
    </border>
    <border>
      <left/>
      <right/>
      <top style="hair">
        <color theme="6" tint="0.39991454817346722"/>
      </top>
      <bottom/>
      <diagonal/>
    </border>
    <border>
      <left/>
      <right/>
      <top style="hair">
        <color rgb="FF47D359"/>
      </top>
      <bottom style="hair">
        <color rgb="FF47D359"/>
      </bottom>
      <diagonal/>
    </border>
    <border>
      <left/>
      <right/>
      <top style="hair">
        <color theme="6" tint="0.39985351115451523"/>
      </top>
      <bottom style="hair">
        <color theme="6" tint="0.39985351115451523"/>
      </bottom>
      <diagonal/>
    </border>
    <border>
      <left/>
      <right/>
      <top style="thin">
        <color theme="6" tint="0.39991454817346722"/>
      </top>
      <bottom style="hair">
        <color theme="6" tint="0.39988402966399123"/>
      </bottom>
      <diagonal/>
    </border>
    <border>
      <left/>
      <right/>
      <top style="hair">
        <color theme="6" tint="0.39988402966399123"/>
      </top>
      <bottom style="hair">
        <color theme="6" tint="0.39988402966399123"/>
      </bottom>
      <diagonal/>
    </border>
    <border>
      <left/>
      <right/>
      <top style="hair">
        <color theme="6" tint="0.39988402966399123"/>
      </top>
      <bottom style="thin">
        <color theme="6" tint="0.39991454817346722"/>
      </bottom>
      <diagonal/>
    </border>
    <border>
      <left/>
      <right/>
      <top style="hair">
        <color theme="6" tint="0.39991454817346722"/>
      </top>
      <bottom style="thin">
        <color theme="6" tint="0.39991454817346722"/>
      </bottom>
      <diagonal/>
    </border>
    <border>
      <left/>
      <right/>
      <top style="hair">
        <color theme="6" tint="0.39991454817346722"/>
      </top>
      <bottom style="hair">
        <color theme="6" tint="0.39988402966399123"/>
      </bottom>
      <diagonal/>
    </border>
    <border>
      <left/>
      <right/>
      <top style="hair">
        <color rgb="FF47D359"/>
      </top>
      <bottom style="thin">
        <color rgb="FF47D359"/>
      </bottom>
      <diagonal/>
    </border>
    <border>
      <left/>
      <right/>
      <top style="thin">
        <color theme="6" tint="0.39991454817346722"/>
      </top>
      <bottom style="hair">
        <color theme="6" tint="0.39991454817346722"/>
      </bottom>
      <diagonal/>
    </border>
    <border>
      <left/>
      <right/>
      <top style="hair">
        <color theme="6" tint="0.39988402966399123"/>
      </top>
      <bottom style="thin">
        <color theme="6" tint="0.39988402966399123"/>
      </bottom>
      <diagonal/>
    </border>
    <border>
      <left/>
      <right/>
      <top style="hair">
        <color theme="6" tint="0.39988402966399123"/>
      </top>
      <bottom/>
      <diagonal/>
    </border>
    <border>
      <left/>
      <right/>
      <top style="hair">
        <color theme="6" tint="0.39982299264503923"/>
      </top>
      <bottom style="thin">
        <color theme="6" tint="0.39988402966399123"/>
      </bottom>
      <diagonal/>
    </border>
    <border>
      <left/>
      <right/>
      <top/>
      <bottom style="hair">
        <color rgb="FF47D359"/>
      </bottom>
      <diagonal/>
    </border>
    <border>
      <left/>
      <right/>
      <top style="thin">
        <color theme="6" tint="0.39985351115451523"/>
      </top>
      <bottom style="hair">
        <color theme="6" tint="0.39982299264503923"/>
      </bottom>
      <diagonal/>
    </border>
    <border>
      <left/>
      <right/>
      <top style="medium">
        <color rgb="FF47D359"/>
      </top>
      <bottom style="medium">
        <color rgb="FF47D359"/>
      </bottom>
      <diagonal/>
    </border>
    <border>
      <left/>
      <right/>
      <top style="hair">
        <color rgb="FF47D359"/>
      </top>
      <bottom style="medium">
        <color rgb="FF47D359"/>
      </bottom>
      <diagonal/>
    </border>
    <border>
      <left/>
      <right/>
      <top style="thin">
        <color theme="6" tint="0.39994506668294322"/>
      </top>
      <bottom style="medium">
        <color theme="6" tint="0.39991454817346722"/>
      </bottom>
      <diagonal/>
    </border>
    <border>
      <left/>
      <right/>
      <top/>
      <bottom style="hair">
        <color theme="6" tint="0.39988402966399123"/>
      </bottom>
      <diagonal/>
    </border>
    <border>
      <left/>
      <right/>
      <top style="thin">
        <color theme="6" tint="0.39991454817346722"/>
      </top>
      <bottom style="thin">
        <color theme="6" tint="0.39991454817346722"/>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style="thin">
        <color rgb="FF47D359"/>
      </top>
      <bottom style="thin">
        <color rgb="FF47D359"/>
      </bottom>
      <diagonal/>
    </border>
    <border>
      <left/>
      <right/>
      <top style="medium">
        <color indexed="64"/>
      </top>
      <bottom/>
      <diagonal/>
    </border>
    <border>
      <left/>
      <right/>
      <top style="hair">
        <color rgb="FF47D359"/>
      </top>
      <bottom/>
      <diagonal/>
    </border>
    <border>
      <left/>
      <right/>
      <top style="thin">
        <color theme="6" tint="0.39985351115451523"/>
      </top>
      <bottom style="hair">
        <color theme="6" tint="0.39985351115451523"/>
      </bottom>
      <diagonal/>
    </border>
    <border>
      <left/>
      <right/>
      <top style="thin">
        <color theme="6" tint="0.39982299264503923"/>
      </top>
      <bottom style="hair">
        <color theme="6" tint="0.39985351115451523"/>
      </bottom>
      <diagonal/>
    </border>
    <border>
      <left/>
      <right/>
      <top/>
      <bottom style="hair">
        <color theme="6" tint="0.39991454817346722"/>
      </bottom>
      <diagonal/>
    </border>
    <border>
      <left/>
      <right/>
      <top style="thin">
        <color theme="6" tint="0.39985351115451523"/>
      </top>
      <bottom style="thin">
        <color theme="6" tint="0.39982299264503923"/>
      </bottom>
      <diagonal/>
    </border>
    <border>
      <left/>
      <right/>
      <top style="hair">
        <color theme="6" tint="0.39988402966399123"/>
      </top>
      <bottom style="thin">
        <color theme="6" tint="0.39985351115451523"/>
      </bottom>
      <diagonal/>
    </border>
    <border>
      <left/>
      <right/>
      <top style="hair">
        <color theme="6" tint="0.39985351115451523"/>
      </top>
      <bottom/>
      <diagonal/>
    </border>
    <border>
      <left style="thin">
        <color indexed="64"/>
      </left>
      <right/>
      <top/>
      <bottom/>
      <diagonal/>
    </border>
    <border>
      <left/>
      <right style="thin">
        <color indexed="64"/>
      </right>
      <top/>
      <bottom/>
      <diagonal/>
    </border>
    <border>
      <left/>
      <right/>
      <top style="medium">
        <color theme="6" tint="0.39991454817346722"/>
      </top>
      <bottom/>
      <diagonal/>
    </border>
  </borders>
  <cellStyleXfs count="9">
    <xf numFmtId="0" fontId="0" fillId="0" borderId="0">
      <alignment vertical="center"/>
    </xf>
    <xf numFmtId="0" fontId="2" fillId="0" borderId="0">
      <alignment vertical="center"/>
    </xf>
    <xf numFmtId="0" fontId="3" fillId="0" borderId="0">
      <alignment vertical="center"/>
    </xf>
    <xf numFmtId="38" fontId="2" fillId="0" borderId="0" applyFont="0" applyFill="0" applyBorder="0" applyAlignment="0" applyProtection="0">
      <alignment vertical="center"/>
    </xf>
    <xf numFmtId="38" fontId="4" fillId="0" borderId="0" applyFont="0" applyFill="0" applyBorder="0" applyAlignment="0" applyProtection="0">
      <alignment vertical="center"/>
    </xf>
    <xf numFmtId="0" fontId="1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485">
    <xf numFmtId="0" fontId="0" fillId="0" borderId="0" xfId="0">
      <alignment vertical="center"/>
    </xf>
    <xf numFmtId="0" fontId="6" fillId="0" borderId="0" xfId="0" applyFont="1">
      <alignment vertical="center"/>
    </xf>
    <xf numFmtId="0" fontId="6" fillId="2" borderId="1" xfId="0" applyFont="1" applyFill="1" applyBorder="1" applyAlignment="1">
      <alignment horizontal="right" vertical="center"/>
    </xf>
    <xf numFmtId="0" fontId="6" fillId="0" borderId="1" xfId="0" applyFont="1" applyBorder="1">
      <alignment vertical="center"/>
    </xf>
    <xf numFmtId="0" fontId="7" fillId="0" borderId="0" xfId="0" applyFont="1" applyAlignment="1">
      <alignment horizontal="right" vertical="center"/>
    </xf>
    <xf numFmtId="0" fontId="6" fillId="2" borderId="1" xfId="0" applyFont="1" applyFill="1" applyBorder="1">
      <alignment vertical="center"/>
    </xf>
    <xf numFmtId="0" fontId="6" fillId="2" borderId="1" xfId="0" applyFont="1" applyFill="1" applyBorder="1" applyAlignment="1">
      <alignment horizontal="right" vertical="center" wrapText="1"/>
    </xf>
    <xf numFmtId="0" fontId="11" fillId="0" borderId="0" xfId="0" applyFont="1">
      <alignment vertical="center"/>
    </xf>
    <xf numFmtId="0" fontId="11" fillId="0" borderId="22" xfId="0" applyFont="1" applyBorder="1">
      <alignment vertical="center"/>
    </xf>
    <xf numFmtId="176" fontId="10" fillId="0" borderId="0" xfId="0" applyNumberFormat="1" applyFont="1" applyAlignment="1">
      <alignment vertical="top"/>
    </xf>
    <xf numFmtId="0" fontId="10" fillId="0" borderId="0" xfId="0" applyFont="1" applyAlignment="1">
      <alignment horizontal="left" vertical="top"/>
    </xf>
    <xf numFmtId="0" fontId="10" fillId="0" borderId="0" xfId="0" applyFont="1">
      <alignment vertical="center"/>
    </xf>
    <xf numFmtId="0" fontId="11" fillId="0" borderId="8" xfId="0" applyFont="1" applyBorder="1">
      <alignment vertical="center"/>
    </xf>
    <xf numFmtId="0" fontId="11" fillId="0" borderId="19" xfId="0" applyFont="1" applyBorder="1">
      <alignment vertical="center"/>
    </xf>
    <xf numFmtId="0" fontId="11" fillId="0" borderId="17" xfId="0" applyFont="1" applyBorder="1">
      <alignment vertical="center"/>
    </xf>
    <xf numFmtId="0" fontId="11" fillId="0" borderId="16" xfId="0" applyFont="1" applyBorder="1">
      <alignment vertical="center"/>
    </xf>
    <xf numFmtId="0" fontId="11" fillId="0" borderId="11" xfId="0" applyFont="1" applyBorder="1">
      <alignment vertical="center"/>
    </xf>
    <xf numFmtId="0" fontId="11" fillId="0" borderId="14" xfId="0" applyFont="1" applyBorder="1">
      <alignment vertical="center"/>
    </xf>
    <xf numFmtId="0" fontId="11" fillId="0" borderId="20" xfId="0" applyFont="1" applyBorder="1">
      <alignment vertical="center"/>
    </xf>
    <xf numFmtId="0" fontId="16" fillId="0" borderId="0" xfId="0" applyFont="1">
      <alignment vertical="center"/>
    </xf>
    <xf numFmtId="0" fontId="11" fillId="0" borderId="7" xfId="0" applyFont="1" applyBorder="1">
      <alignment vertical="center"/>
    </xf>
    <xf numFmtId="0" fontId="10" fillId="0" borderId="8" xfId="0" applyFont="1" applyBorder="1">
      <alignment vertical="center"/>
    </xf>
    <xf numFmtId="0" fontId="11" fillId="0" borderId="15" xfId="0" applyFont="1" applyBorder="1">
      <alignment vertical="center"/>
    </xf>
    <xf numFmtId="0" fontId="11" fillId="0" borderId="18" xfId="0" applyFont="1" applyBorder="1">
      <alignment vertical="center"/>
    </xf>
    <xf numFmtId="0" fontId="11" fillId="0" borderId="7" xfId="0" applyFont="1" applyBorder="1" applyAlignment="1">
      <alignment vertical="center" shrinkToFit="1"/>
    </xf>
    <xf numFmtId="0" fontId="11" fillId="0" borderId="10" xfId="0" applyFont="1" applyBorder="1">
      <alignment vertical="center"/>
    </xf>
    <xf numFmtId="0" fontId="11" fillId="0" borderId="5" xfId="0" applyFont="1" applyBorder="1">
      <alignment vertical="center"/>
    </xf>
    <xf numFmtId="0" fontId="11" fillId="0" borderId="12" xfId="0" applyFont="1" applyBorder="1">
      <alignment vertical="center"/>
    </xf>
    <xf numFmtId="0" fontId="10" fillId="0" borderId="13" xfId="0" applyFont="1" applyBorder="1">
      <alignment vertical="center"/>
    </xf>
    <xf numFmtId="0" fontId="11" fillId="0" borderId="7" xfId="0" applyFont="1" applyBorder="1" applyAlignment="1">
      <alignment horizontal="left" vertical="center"/>
    </xf>
    <xf numFmtId="38" fontId="10" fillId="0" borderId="0" xfId="0" applyNumberFormat="1" applyFont="1">
      <alignment vertical="center"/>
    </xf>
    <xf numFmtId="0" fontId="11" fillId="0" borderId="10" xfId="0" applyFont="1" applyBorder="1" applyAlignment="1">
      <alignment horizontal="left" vertical="center"/>
    </xf>
    <xf numFmtId="0" fontId="11" fillId="0" borderId="1" xfId="0" applyFont="1" applyBorder="1">
      <alignment vertical="center"/>
    </xf>
    <xf numFmtId="0" fontId="10" fillId="0" borderId="1" xfId="0" applyFont="1" applyBorder="1">
      <alignment vertical="center"/>
    </xf>
    <xf numFmtId="0" fontId="10" fillId="0" borderId="12" xfId="0" applyFont="1" applyBorder="1" applyAlignment="1">
      <alignment horizontal="left" vertical="center"/>
    </xf>
    <xf numFmtId="0" fontId="11" fillId="0" borderId="13" xfId="0" applyFont="1" applyBorder="1">
      <alignment vertical="center"/>
    </xf>
    <xf numFmtId="0" fontId="10" fillId="0" borderId="10" xfId="0" applyFont="1" applyBorder="1" applyAlignment="1">
      <alignment horizontal="left" vertical="center"/>
    </xf>
    <xf numFmtId="0" fontId="11" fillId="0" borderId="21" xfId="0" applyFont="1" applyBorder="1">
      <alignment vertical="center"/>
    </xf>
    <xf numFmtId="0" fontId="11" fillId="0" borderId="25" xfId="0" applyFont="1" applyBorder="1">
      <alignment vertical="center"/>
    </xf>
    <xf numFmtId="0" fontId="11" fillId="0" borderId="29" xfId="0" applyFont="1" applyBorder="1">
      <alignment vertical="center"/>
    </xf>
    <xf numFmtId="0" fontId="11" fillId="0" borderId="30" xfId="0" applyFont="1" applyBorder="1">
      <alignment vertical="center"/>
    </xf>
    <xf numFmtId="0" fontId="18" fillId="0" borderId="0" xfId="0" applyFont="1">
      <alignment vertical="center"/>
    </xf>
    <xf numFmtId="0" fontId="10" fillId="0" borderId="0" xfId="0" applyFont="1" applyAlignment="1">
      <alignment horizontal="center" vertical="center"/>
    </xf>
    <xf numFmtId="0" fontId="18" fillId="0" borderId="0" xfId="0" applyFont="1" applyAlignment="1">
      <alignment horizontal="center" vertical="center"/>
    </xf>
    <xf numFmtId="0" fontId="10" fillId="5" borderId="0" xfId="0" applyFont="1" applyFill="1" applyAlignment="1">
      <alignment horizontal="center" vertical="center"/>
    </xf>
    <xf numFmtId="0" fontId="11" fillId="6" borderId="1" xfId="0" applyFont="1" applyFill="1" applyBorder="1">
      <alignment vertical="center"/>
    </xf>
    <xf numFmtId="0" fontId="11" fillId="6" borderId="11" xfId="0" applyFont="1" applyFill="1" applyBorder="1">
      <alignment vertical="center"/>
    </xf>
    <xf numFmtId="0" fontId="11" fillId="6" borderId="1" xfId="0" applyFont="1" applyFill="1" applyBorder="1" applyAlignment="1">
      <alignment vertical="center" shrinkToFit="1"/>
    </xf>
    <xf numFmtId="0" fontId="11" fillId="6" borderId="11" xfId="0" applyFont="1" applyFill="1" applyBorder="1" applyAlignment="1">
      <alignment vertical="center" shrinkToFit="1"/>
    </xf>
    <xf numFmtId="0" fontId="11" fillId="6" borderId="26" xfId="0" applyFont="1" applyFill="1" applyBorder="1">
      <alignment vertical="center"/>
    </xf>
    <xf numFmtId="0" fontId="11" fillId="7" borderId="8" xfId="0" applyFont="1" applyFill="1" applyBorder="1">
      <alignment vertical="center"/>
    </xf>
    <xf numFmtId="0" fontId="11" fillId="7" borderId="1" xfId="0" applyFont="1" applyFill="1" applyBorder="1">
      <alignment vertical="center"/>
    </xf>
    <xf numFmtId="38" fontId="11" fillId="7" borderId="1" xfId="0" applyNumberFormat="1" applyFont="1" applyFill="1" applyBorder="1">
      <alignment vertical="center"/>
    </xf>
    <xf numFmtId="38" fontId="11" fillId="7" borderId="13" xfId="0" applyNumberFormat="1" applyFont="1" applyFill="1" applyBorder="1">
      <alignment vertical="center"/>
    </xf>
    <xf numFmtId="0" fontId="10" fillId="7" borderId="8" xfId="0" applyFont="1" applyFill="1" applyBorder="1">
      <alignment vertical="center"/>
    </xf>
    <xf numFmtId="38" fontId="11" fillId="7" borderId="8" xfId="4" applyFont="1" applyFill="1" applyBorder="1">
      <alignment vertical="center"/>
    </xf>
    <xf numFmtId="38" fontId="11" fillId="7" borderId="13" xfId="4" applyFont="1" applyFill="1" applyBorder="1">
      <alignment vertical="center"/>
    </xf>
    <xf numFmtId="38" fontId="11" fillId="7" borderId="1" xfId="4" applyFont="1" applyFill="1" applyBorder="1">
      <alignment vertical="center"/>
    </xf>
    <xf numFmtId="38" fontId="10" fillId="0" borderId="0" xfId="4" applyFont="1" applyFill="1" applyBorder="1">
      <alignment vertical="center"/>
    </xf>
    <xf numFmtId="0" fontId="10" fillId="0" borderId="1" xfId="0" applyFont="1" applyBorder="1" applyAlignment="1">
      <alignment horizontal="right" vertical="center"/>
    </xf>
    <xf numFmtId="0" fontId="10" fillId="0" borderId="0" xfId="0" applyFont="1" applyAlignment="1">
      <alignment horizontal="right" vertical="center"/>
    </xf>
    <xf numFmtId="0" fontId="11" fillId="0" borderId="9" xfId="0" applyFont="1" applyBorder="1">
      <alignment vertical="center"/>
    </xf>
    <xf numFmtId="0" fontId="11" fillId="0" borderId="39" xfId="0" applyFont="1" applyBorder="1">
      <alignment vertical="center"/>
    </xf>
    <xf numFmtId="0" fontId="10" fillId="0" borderId="0" xfId="0" applyFont="1" applyAlignment="1">
      <alignment horizontal="center" vertical="center" wrapText="1"/>
    </xf>
    <xf numFmtId="0" fontId="6" fillId="2" borderId="2" xfId="0" applyFont="1" applyFill="1" applyBorder="1">
      <alignment vertical="center"/>
    </xf>
    <xf numFmtId="0" fontId="11" fillId="0" borderId="40" xfId="0" applyFont="1" applyBorder="1" applyAlignment="1">
      <alignment horizontal="left" vertical="center"/>
    </xf>
    <xf numFmtId="0" fontId="11" fillId="0" borderId="41" xfId="0" applyFont="1" applyBorder="1">
      <alignment vertical="center"/>
    </xf>
    <xf numFmtId="0" fontId="11" fillId="7" borderId="41" xfId="0" applyFont="1" applyFill="1" applyBorder="1">
      <alignment vertical="center"/>
    </xf>
    <xf numFmtId="0" fontId="10" fillId="0" borderId="41" xfId="0" applyFont="1" applyBorder="1">
      <alignment vertical="center"/>
    </xf>
    <xf numFmtId="0" fontId="11" fillId="0" borderId="42" xfId="0" applyFont="1" applyBorder="1">
      <alignment vertical="center"/>
    </xf>
    <xf numFmtId="0" fontId="11" fillId="0" borderId="0" xfId="0" applyFont="1" applyAlignment="1">
      <alignment horizontal="right" vertical="center"/>
    </xf>
    <xf numFmtId="0" fontId="11" fillId="0" borderId="25" xfId="0" applyFont="1" applyBorder="1" applyAlignment="1">
      <alignment horizontal="right" vertical="center"/>
    </xf>
    <xf numFmtId="0" fontId="10" fillId="0" borderId="9" xfId="0" applyFont="1" applyBorder="1">
      <alignment vertical="center"/>
    </xf>
    <xf numFmtId="0" fontId="11" fillId="0" borderId="44" xfId="0" applyFont="1" applyBorder="1">
      <alignment vertical="center"/>
    </xf>
    <xf numFmtId="0" fontId="10" fillId="0" borderId="43" xfId="0" applyFont="1" applyBorder="1">
      <alignment vertical="center"/>
    </xf>
    <xf numFmtId="0" fontId="11" fillId="0" borderId="43" xfId="0" applyFont="1" applyBorder="1">
      <alignment vertical="center"/>
    </xf>
    <xf numFmtId="0" fontId="11" fillId="0" borderId="0" xfId="0" applyFont="1" applyAlignment="1">
      <alignment horizontal="center" vertical="center"/>
    </xf>
    <xf numFmtId="0" fontId="11" fillId="6" borderId="14" xfId="0" applyFont="1" applyFill="1" applyBorder="1">
      <alignment vertical="center"/>
    </xf>
    <xf numFmtId="0" fontId="10" fillId="0" borderId="14" xfId="0" applyFont="1" applyBorder="1">
      <alignment vertical="center"/>
    </xf>
    <xf numFmtId="0" fontId="10" fillId="0" borderId="11" xfId="0" applyFont="1" applyBorder="1">
      <alignment vertical="center"/>
    </xf>
    <xf numFmtId="0" fontId="11" fillId="0" borderId="45" xfId="0" applyFont="1" applyBorder="1">
      <alignment vertical="center"/>
    </xf>
    <xf numFmtId="0" fontId="10" fillId="0" borderId="6" xfId="0" applyFont="1" applyBorder="1">
      <alignment vertical="center"/>
    </xf>
    <xf numFmtId="0" fontId="10" fillId="0" borderId="5" xfId="0" applyFont="1" applyBorder="1">
      <alignment vertical="center"/>
    </xf>
    <xf numFmtId="0" fontId="11" fillId="0" borderId="46" xfId="0" applyFont="1" applyBorder="1">
      <alignment vertical="center"/>
    </xf>
    <xf numFmtId="0" fontId="11" fillId="0" borderId="6" xfId="0" applyFont="1" applyBorder="1">
      <alignment vertical="center"/>
    </xf>
    <xf numFmtId="0" fontId="11" fillId="7" borderId="6" xfId="0" applyFont="1" applyFill="1" applyBorder="1">
      <alignment vertical="center"/>
    </xf>
    <xf numFmtId="0" fontId="10" fillId="0" borderId="15" xfId="0" applyFont="1" applyBorder="1">
      <alignment vertical="center"/>
    </xf>
    <xf numFmtId="38" fontId="6" fillId="0" borderId="1" xfId="4" applyFont="1" applyBorder="1">
      <alignment vertical="center"/>
    </xf>
    <xf numFmtId="0" fontId="10" fillId="0" borderId="7" xfId="0" applyFont="1" applyBorder="1">
      <alignment vertical="center"/>
    </xf>
    <xf numFmtId="0" fontId="10" fillId="0" borderId="10" xfId="0" applyFont="1" applyBorder="1">
      <alignment vertical="center"/>
    </xf>
    <xf numFmtId="0" fontId="10" fillId="0" borderId="12" xfId="0" applyFont="1" applyBorder="1">
      <alignment vertical="center"/>
    </xf>
    <xf numFmtId="0" fontId="16" fillId="0" borderId="0" xfId="0" applyFont="1" applyAlignment="1">
      <alignment horizontal="center" vertical="center"/>
    </xf>
    <xf numFmtId="0" fontId="10" fillId="10" borderId="0" xfId="0" applyFont="1" applyFill="1" applyAlignment="1">
      <alignment horizontal="center" vertical="center"/>
    </xf>
    <xf numFmtId="0" fontId="10" fillId="4" borderId="1" xfId="0" applyFont="1" applyFill="1" applyBorder="1">
      <alignment vertical="center"/>
    </xf>
    <xf numFmtId="0" fontId="11" fillId="0" borderId="47" xfId="0" applyFont="1" applyBorder="1">
      <alignment vertical="center"/>
    </xf>
    <xf numFmtId="0" fontId="11" fillId="0" borderId="48" xfId="0" applyFont="1" applyBorder="1">
      <alignment vertical="center"/>
    </xf>
    <xf numFmtId="0" fontId="10" fillId="0" borderId="48" xfId="0" applyFont="1" applyBorder="1">
      <alignment vertical="center"/>
    </xf>
    <xf numFmtId="0" fontId="11" fillId="0" borderId="49" xfId="0" applyFont="1" applyBorder="1">
      <alignment vertical="center"/>
    </xf>
    <xf numFmtId="0" fontId="11" fillId="0" borderId="50" xfId="0" applyFont="1" applyBorder="1">
      <alignment vertical="center"/>
    </xf>
    <xf numFmtId="0" fontId="11" fillId="0" borderId="50" xfId="0" applyFont="1" applyBorder="1" applyAlignment="1">
      <alignment horizontal="right" vertical="center"/>
    </xf>
    <xf numFmtId="0" fontId="11" fillId="0" borderId="53" xfId="0" applyFont="1" applyBorder="1">
      <alignment vertical="center"/>
    </xf>
    <xf numFmtId="0" fontId="11" fillId="0" borderId="55" xfId="0" applyFont="1" applyBorder="1">
      <alignment vertical="center"/>
    </xf>
    <xf numFmtId="0" fontId="19" fillId="0" borderId="55" xfId="0" applyFont="1" applyBorder="1">
      <alignment vertical="center"/>
    </xf>
    <xf numFmtId="0" fontId="10" fillId="0" borderId="55" xfId="0" applyFont="1" applyBorder="1">
      <alignment vertical="center"/>
    </xf>
    <xf numFmtId="0" fontId="11" fillId="0" borderId="56" xfId="0" applyFont="1" applyBorder="1">
      <alignment vertical="center"/>
    </xf>
    <xf numFmtId="0" fontId="19" fillId="0" borderId="56" xfId="0" applyFont="1" applyBorder="1">
      <alignment vertical="center"/>
    </xf>
    <xf numFmtId="0" fontId="10" fillId="0" borderId="56" xfId="0" applyFont="1" applyBorder="1">
      <alignment vertical="center"/>
    </xf>
    <xf numFmtId="0" fontId="11" fillId="0" borderId="57" xfId="0" applyFont="1" applyBorder="1">
      <alignment vertical="center"/>
    </xf>
    <xf numFmtId="0" fontId="19" fillId="0" borderId="57" xfId="0" applyFont="1" applyBorder="1">
      <alignment vertical="center"/>
    </xf>
    <xf numFmtId="0" fontId="10" fillId="0" borderId="57" xfId="0" applyFont="1" applyBorder="1">
      <alignment vertical="center"/>
    </xf>
    <xf numFmtId="0" fontId="11" fillId="0" borderId="54" xfId="0" applyFont="1" applyBorder="1">
      <alignment vertical="center"/>
    </xf>
    <xf numFmtId="0" fontId="6" fillId="9" borderId="1" xfId="0" applyFont="1" applyFill="1" applyBorder="1">
      <alignment vertical="center"/>
    </xf>
    <xf numFmtId="0" fontId="6" fillId="9" borderId="1" xfId="0" applyFont="1" applyFill="1" applyBorder="1" applyAlignment="1">
      <alignment horizontal="center" vertical="center"/>
    </xf>
    <xf numFmtId="0" fontId="7" fillId="0" borderId="1" xfId="0" applyFont="1" applyBorder="1">
      <alignment vertical="center"/>
    </xf>
    <xf numFmtId="0" fontId="22" fillId="0" borderId="1" xfId="0" applyFont="1" applyBorder="1">
      <alignment vertical="center"/>
    </xf>
    <xf numFmtId="0" fontId="23" fillId="0" borderId="1" xfId="0" applyFont="1" applyBorder="1">
      <alignment vertical="center"/>
    </xf>
    <xf numFmtId="49" fontId="7" fillId="0" borderId="1" xfId="0" applyNumberFormat="1" applyFont="1" applyBorder="1">
      <alignment vertical="center"/>
    </xf>
    <xf numFmtId="0" fontId="24" fillId="12" borderId="1" xfId="0" applyFont="1" applyFill="1" applyBorder="1">
      <alignment vertical="center"/>
    </xf>
    <xf numFmtId="0" fontId="6" fillId="9" borderId="5" xfId="0" applyFont="1" applyFill="1" applyBorder="1" applyAlignment="1">
      <alignment horizontal="center" vertical="center"/>
    </xf>
    <xf numFmtId="0" fontId="6" fillId="9" borderId="6" xfId="0" applyFont="1" applyFill="1" applyBorder="1" applyAlignment="1">
      <alignment horizontal="center" vertical="center"/>
    </xf>
    <xf numFmtId="0" fontId="6" fillId="0" borderId="0" xfId="0" applyFont="1" applyAlignment="1">
      <alignment horizontal="left" vertical="center"/>
    </xf>
    <xf numFmtId="0" fontId="6" fillId="9" borderId="1" xfId="0" applyFont="1" applyFill="1" applyBorder="1" applyAlignment="1">
      <alignment horizontal="center" vertical="center" wrapText="1"/>
    </xf>
    <xf numFmtId="0" fontId="7" fillId="0" borderId="1" xfId="0" applyFont="1" applyBorder="1" applyAlignment="1">
      <alignment horizontal="left" vertical="center"/>
    </xf>
    <xf numFmtId="0" fontId="6" fillId="0" borderId="1" xfId="0" applyFont="1" applyBorder="1" applyAlignment="1">
      <alignment vertical="center" wrapText="1"/>
    </xf>
    <xf numFmtId="0" fontId="6" fillId="0" borderId="1" xfId="0" applyFont="1" applyBorder="1" applyAlignment="1">
      <alignment horizontal="right" vertical="center"/>
    </xf>
    <xf numFmtId="177" fontId="6" fillId="0" borderId="0" xfId="0" applyNumberFormat="1" applyFont="1">
      <alignment vertical="center"/>
    </xf>
    <xf numFmtId="0" fontId="25" fillId="11" borderId="1" xfId="0" applyFont="1" applyFill="1" applyBorder="1">
      <alignment vertical="center"/>
    </xf>
    <xf numFmtId="0" fontId="6" fillId="0" borderId="1" xfId="0" quotePrefix="1" applyFont="1" applyBorder="1">
      <alignment vertical="center"/>
    </xf>
    <xf numFmtId="0" fontId="6" fillId="13" borderId="1" xfId="0" applyFont="1" applyFill="1" applyBorder="1">
      <alignment vertical="center"/>
    </xf>
    <xf numFmtId="0" fontId="7" fillId="0" borderId="1" xfId="0" applyFont="1" applyBorder="1" applyAlignment="1">
      <alignment vertical="center" wrapText="1"/>
    </xf>
    <xf numFmtId="0" fontId="11" fillId="7" borderId="1" xfId="0" applyFont="1" applyFill="1" applyBorder="1" applyAlignment="1">
      <alignment horizontal="center" vertical="center"/>
    </xf>
    <xf numFmtId="0" fontId="11" fillId="6" borderId="1" xfId="0" applyFont="1" applyFill="1" applyBorder="1" applyAlignment="1">
      <alignment horizontal="center" vertical="center"/>
    </xf>
    <xf numFmtId="0" fontId="10" fillId="10" borderId="1" xfId="0" applyFont="1" applyFill="1" applyBorder="1" applyAlignment="1">
      <alignment horizontal="center" vertical="center"/>
    </xf>
    <xf numFmtId="0" fontId="10" fillId="16" borderId="0" xfId="0" applyFont="1" applyFill="1" applyAlignment="1">
      <alignment horizontal="center" vertical="center"/>
    </xf>
    <xf numFmtId="0" fontId="25" fillId="14" borderId="1" xfId="0" applyFont="1" applyFill="1" applyBorder="1">
      <alignment vertical="center"/>
    </xf>
    <xf numFmtId="0" fontId="6" fillId="9" borderId="6" xfId="0" applyFont="1" applyFill="1" applyBorder="1" applyAlignment="1">
      <alignment horizontal="center" vertical="center" wrapText="1"/>
    </xf>
    <xf numFmtId="0" fontId="6" fillId="15" borderId="1" xfId="0" applyFont="1" applyFill="1" applyBorder="1">
      <alignment vertical="center"/>
    </xf>
    <xf numFmtId="0" fontId="10" fillId="11" borderId="0" xfId="0" applyFont="1" applyFill="1" applyAlignment="1">
      <alignment horizontal="center" vertical="center"/>
    </xf>
    <xf numFmtId="178" fontId="10" fillId="0" borderId="0" xfId="0" quotePrefix="1" applyNumberFormat="1" applyFont="1" applyAlignment="1">
      <alignment horizontal="right" vertical="top"/>
    </xf>
    <xf numFmtId="0" fontId="27" fillId="0" borderId="0" xfId="0" applyFont="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left" vertical="center" shrinkToFit="1"/>
    </xf>
    <xf numFmtId="0" fontId="10" fillId="0" borderId="0" xfId="0" applyFont="1" applyAlignment="1">
      <alignment horizontal="left" vertical="center" wrapText="1" shrinkToFit="1"/>
    </xf>
    <xf numFmtId="0" fontId="18" fillId="0" borderId="0" xfId="0" applyFont="1" applyAlignment="1">
      <alignment horizontal="left" vertical="center" shrinkToFit="1"/>
    </xf>
    <xf numFmtId="0" fontId="10" fillId="0" borderId="0" xfId="0" applyFont="1" applyAlignment="1">
      <alignment horizontal="left" vertical="top" wrapText="1"/>
    </xf>
    <xf numFmtId="0" fontId="11" fillId="0" borderId="27" xfId="0" applyFont="1" applyBorder="1" applyAlignment="1">
      <alignment horizontal="right" vertical="center"/>
    </xf>
    <xf numFmtId="0" fontId="11" fillId="0" borderId="49" xfId="0" applyFont="1" applyBorder="1" applyAlignment="1">
      <alignment horizontal="right" vertical="center"/>
    </xf>
    <xf numFmtId="181" fontId="10" fillId="0" borderId="49" xfId="0" applyNumberFormat="1" applyFont="1" applyBorder="1">
      <alignment vertical="center"/>
    </xf>
    <xf numFmtId="181" fontId="10" fillId="0" borderId="50" xfId="0" applyNumberFormat="1" applyFont="1" applyBorder="1">
      <alignment vertical="center"/>
    </xf>
    <xf numFmtId="181" fontId="10" fillId="0" borderId="52" xfId="0" applyNumberFormat="1" applyFont="1" applyBorder="1">
      <alignment vertical="center"/>
    </xf>
    <xf numFmtId="0" fontId="10" fillId="0" borderId="49" xfId="0" applyFont="1" applyBorder="1">
      <alignment vertical="center"/>
    </xf>
    <xf numFmtId="0" fontId="10" fillId="0" borderId="50" xfId="0" applyFont="1" applyBorder="1">
      <alignment vertical="center"/>
    </xf>
    <xf numFmtId="0" fontId="10" fillId="0" borderId="52" xfId="0" applyFont="1" applyBorder="1">
      <alignment vertical="center"/>
    </xf>
    <xf numFmtId="0" fontId="11" fillId="0" borderId="58" xfId="0" applyFont="1" applyBorder="1">
      <alignment vertical="center"/>
    </xf>
    <xf numFmtId="0" fontId="10" fillId="0" borderId="58" xfId="0" applyFont="1" applyBorder="1">
      <alignment vertical="center"/>
    </xf>
    <xf numFmtId="0" fontId="11" fillId="0" borderId="27" xfId="0" applyFont="1" applyBorder="1">
      <alignment vertical="center"/>
    </xf>
    <xf numFmtId="0" fontId="11" fillId="0" borderId="59" xfId="0" applyFont="1" applyBorder="1">
      <alignment vertical="center"/>
    </xf>
    <xf numFmtId="181" fontId="10" fillId="0" borderId="59" xfId="0" applyNumberFormat="1" applyFont="1" applyBorder="1">
      <alignment vertical="center"/>
    </xf>
    <xf numFmtId="0" fontId="10" fillId="0" borderId="59" xfId="0" applyFont="1" applyBorder="1">
      <alignment vertical="center"/>
    </xf>
    <xf numFmtId="0" fontId="10" fillId="0" borderId="51" xfId="0" applyFont="1" applyBorder="1">
      <alignment vertical="center"/>
    </xf>
    <xf numFmtId="0" fontId="10" fillId="0" borderId="31" xfId="0" applyFont="1" applyBorder="1">
      <alignment vertical="center"/>
    </xf>
    <xf numFmtId="3" fontId="10" fillId="0" borderId="0" xfId="0" applyNumberFormat="1" applyFont="1">
      <alignment vertical="center"/>
    </xf>
    <xf numFmtId="0" fontId="10" fillId="0" borderId="53" xfId="0" applyFont="1" applyBorder="1">
      <alignment vertical="center"/>
    </xf>
    <xf numFmtId="0" fontId="11" fillId="0" borderId="60" xfId="0" applyFont="1" applyBorder="1">
      <alignment vertical="center"/>
    </xf>
    <xf numFmtId="3" fontId="10" fillId="0" borderId="43" xfId="0" applyNumberFormat="1" applyFont="1" applyBorder="1">
      <alignment vertical="center"/>
    </xf>
    <xf numFmtId="0" fontId="10" fillId="0" borderId="61" xfId="0" applyFont="1" applyBorder="1">
      <alignment vertical="center"/>
    </xf>
    <xf numFmtId="0" fontId="11" fillId="0" borderId="61" xfId="0" applyFont="1" applyBorder="1">
      <alignment vertical="center"/>
    </xf>
    <xf numFmtId="0" fontId="11" fillId="0" borderId="61" xfId="0" applyFont="1" applyBorder="1" applyAlignment="1">
      <alignment horizontal="right" vertical="center"/>
    </xf>
    <xf numFmtId="0" fontId="11" fillId="0" borderId="58" xfId="0" applyFont="1" applyBorder="1" applyAlignment="1">
      <alignment horizontal="left" vertical="center" indent="1"/>
    </xf>
    <xf numFmtId="0" fontId="11" fillId="0" borderId="56" xfId="0" applyFont="1" applyBorder="1" applyAlignment="1">
      <alignment horizontal="right" vertical="center"/>
    </xf>
    <xf numFmtId="0" fontId="11" fillId="0" borderId="62" xfId="0" applyFont="1" applyBorder="1" applyAlignment="1">
      <alignment horizontal="right" vertical="center"/>
    </xf>
    <xf numFmtId="0" fontId="11" fillId="0" borderId="62" xfId="0" applyFont="1" applyBorder="1">
      <alignment vertical="center"/>
    </xf>
    <xf numFmtId="0" fontId="10" fillId="0" borderId="62" xfId="0" applyFont="1" applyBorder="1">
      <alignment vertical="center"/>
    </xf>
    <xf numFmtId="0" fontId="11" fillId="0" borderId="55" xfId="0" applyFont="1" applyBorder="1" applyAlignment="1">
      <alignment horizontal="right" vertical="center"/>
    </xf>
    <xf numFmtId="0" fontId="11" fillId="0" borderId="55" xfId="0" applyFont="1" applyBorder="1" applyAlignment="1">
      <alignment horizontal="left" vertical="center"/>
    </xf>
    <xf numFmtId="0" fontId="11" fillId="0" borderId="56" xfId="0" applyFont="1" applyBorder="1" applyAlignment="1">
      <alignment horizontal="left" vertical="center"/>
    </xf>
    <xf numFmtId="0" fontId="11" fillId="0" borderId="61" xfId="0" applyFont="1" applyBorder="1" applyAlignment="1">
      <alignment horizontal="left" vertical="center"/>
    </xf>
    <xf numFmtId="0" fontId="11" fillId="0" borderId="57" xfId="0" applyFont="1" applyBorder="1" applyAlignment="1">
      <alignment horizontal="left" vertical="center"/>
    </xf>
    <xf numFmtId="0" fontId="11" fillId="0" borderId="44" xfId="0" applyFont="1" applyBorder="1" applyAlignment="1">
      <alignment horizontal="right" vertical="center"/>
    </xf>
    <xf numFmtId="0" fontId="11" fillId="0" borderId="22" xfId="0" applyFont="1" applyBorder="1" applyAlignment="1">
      <alignment horizontal="right" vertical="center"/>
    </xf>
    <xf numFmtId="0" fontId="11" fillId="0" borderId="63" xfId="0" applyFont="1" applyBorder="1">
      <alignment vertical="center"/>
    </xf>
    <xf numFmtId="0" fontId="19" fillId="0" borderId="63" xfId="0" applyFont="1" applyBorder="1">
      <alignment vertical="center"/>
    </xf>
    <xf numFmtId="0" fontId="10" fillId="0" borderId="63" xfId="0" applyFont="1" applyBorder="1">
      <alignment vertical="center"/>
    </xf>
    <xf numFmtId="0" fontId="11" fillId="0" borderId="63" xfId="0" applyFont="1" applyBorder="1" applyAlignment="1">
      <alignment horizontal="left" vertical="center"/>
    </xf>
    <xf numFmtId="0" fontId="11" fillId="0" borderId="64" xfId="0" applyFont="1" applyBorder="1">
      <alignment vertical="center"/>
    </xf>
    <xf numFmtId="0" fontId="11" fillId="0" borderId="65" xfId="0" applyFont="1" applyBorder="1">
      <alignment vertical="center"/>
    </xf>
    <xf numFmtId="0" fontId="11" fillId="0" borderId="0" xfId="0" applyFont="1" applyAlignment="1">
      <alignment vertical="center" wrapText="1"/>
    </xf>
    <xf numFmtId="0" fontId="11" fillId="0" borderId="58" xfId="0" applyFont="1" applyBorder="1" applyAlignment="1">
      <alignment horizontal="right" vertical="center"/>
    </xf>
    <xf numFmtId="0" fontId="10" fillId="0" borderId="55" xfId="0" applyFont="1" applyBorder="1" applyAlignment="1">
      <alignment horizontal="right" vertical="center"/>
    </xf>
    <xf numFmtId="0" fontId="10" fillId="0" borderId="55" xfId="0" applyFont="1" applyBorder="1" applyAlignment="1">
      <alignment horizontal="left" vertical="center" shrinkToFit="1"/>
    </xf>
    <xf numFmtId="0" fontId="10" fillId="0" borderId="56" xfId="0" applyFont="1" applyBorder="1" applyAlignment="1">
      <alignment horizontal="right" vertical="center"/>
    </xf>
    <xf numFmtId="0" fontId="10" fillId="0" borderId="56" xfId="0" applyFont="1" applyBorder="1" applyAlignment="1">
      <alignment horizontal="left" vertical="center" shrinkToFit="1"/>
    </xf>
    <xf numFmtId="0" fontId="10" fillId="0" borderId="62" xfId="0" applyFont="1" applyBorder="1" applyAlignment="1">
      <alignment horizontal="right" vertical="center"/>
    </xf>
    <xf numFmtId="0" fontId="10" fillId="0" borderId="62" xfId="0" applyFont="1" applyBorder="1" applyAlignment="1">
      <alignment horizontal="left" vertical="center" shrinkToFit="1"/>
    </xf>
    <xf numFmtId="0" fontId="11" fillId="0" borderId="53" xfId="0" applyFont="1" applyBorder="1" applyAlignment="1">
      <alignment horizontal="left" vertical="center" indent="1"/>
    </xf>
    <xf numFmtId="0" fontId="11" fillId="0" borderId="39" xfId="0" applyFont="1" applyBorder="1" applyAlignment="1">
      <alignment horizontal="right" vertical="center"/>
    </xf>
    <xf numFmtId="0" fontId="11" fillId="0" borderId="0" xfId="0" applyFont="1" applyAlignment="1">
      <alignment horizontal="left" vertical="center" indent="2"/>
    </xf>
    <xf numFmtId="0" fontId="11" fillId="0" borderId="0" xfId="0" applyFont="1" applyAlignment="1">
      <alignment horizontal="left" vertical="center" indent="1"/>
    </xf>
    <xf numFmtId="0" fontId="11" fillId="0" borderId="0" xfId="0" applyFont="1" applyAlignment="1">
      <alignment vertical="top" wrapText="1"/>
    </xf>
    <xf numFmtId="38" fontId="10" fillId="0" borderId="0" xfId="4" applyFont="1" applyFill="1" applyBorder="1" applyAlignment="1" applyProtection="1">
      <alignment vertical="center" shrinkToFit="1"/>
    </xf>
    <xf numFmtId="38" fontId="10" fillId="0" borderId="53" xfId="4" applyFont="1" applyFill="1" applyBorder="1" applyAlignment="1" applyProtection="1">
      <alignment vertical="center" shrinkToFit="1"/>
    </xf>
    <xf numFmtId="0" fontId="11" fillId="0" borderId="53" xfId="0" applyFont="1" applyBorder="1" applyAlignment="1">
      <alignment horizontal="right" vertical="center" indent="1"/>
    </xf>
    <xf numFmtId="0" fontId="11" fillId="0" borderId="53" xfId="0" applyFont="1" applyBorder="1" applyAlignment="1">
      <alignment vertical="center" wrapText="1"/>
    </xf>
    <xf numFmtId="0" fontId="10" fillId="0" borderId="65" xfId="0" applyFont="1" applyBorder="1">
      <alignment vertical="center"/>
    </xf>
    <xf numFmtId="0" fontId="11" fillId="0" borderId="60" xfId="0" applyFont="1" applyBorder="1" applyAlignment="1">
      <alignment horizontal="left" vertical="center" indent="1"/>
    </xf>
    <xf numFmtId="0" fontId="11" fillId="0" borderId="65" xfId="0" applyFont="1" applyBorder="1" applyAlignment="1">
      <alignment horizontal="right" vertical="center" indent="1"/>
    </xf>
    <xf numFmtId="0" fontId="11" fillId="0" borderId="53" xfId="0" applyFont="1" applyBorder="1" applyAlignment="1">
      <alignment horizontal="right" vertical="center" wrapText="1" indent="1"/>
    </xf>
    <xf numFmtId="0" fontId="11" fillId="0" borderId="53" xfId="0" applyFont="1" applyBorder="1" applyAlignment="1">
      <alignment horizontal="left" vertical="center" indent="2"/>
    </xf>
    <xf numFmtId="0" fontId="11" fillId="0" borderId="60" xfId="0" applyFont="1" applyBorder="1" applyAlignment="1">
      <alignment horizontal="left" vertical="center" indent="2"/>
    </xf>
    <xf numFmtId="0" fontId="11" fillId="0" borderId="44" xfId="0" applyFont="1" applyBorder="1" applyAlignment="1">
      <alignment horizontal="left" vertical="center" indent="1"/>
    </xf>
    <xf numFmtId="0" fontId="11" fillId="0" borderId="0" xfId="0" applyFont="1" applyAlignment="1">
      <alignment wrapText="1"/>
    </xf>
    <xf numFmtId="0" fontId="11" fillId="0" borderId="66" xfId="0" applyFont="1" applyBorder="1">
      <alignment vertical="center"/>
    </xf>
    <xf numFmtId="0" fontId="10" fillId="0" borderId="66" xfId="0" applyFont="1" applyBorder="1" applyAlignment="1">
      <alignment horizontal="right" vertical="center"/>
    </xf>
    <xf numFmtId="0" fontId="10" fillId="0" borderId="66" xfId="0" applyFont="1" applyBorder="1">
      <alignment vertical="center"/>
    </xf>
    <xf numFmtId="38" fontId="10" fillId="0" borderId="66" xfId="4" applyFont="1" applyFill="1" applyBorder="1" applyAlignment="1" applyProtection="1">
      <alignment horizontal="right" vertical="center"/>
    </xf>
    <xf numFmtId="0" fontId="10" fillId="0" borderId="64" xfId="0" applyFont="1" applyBorder="1" applyAlignment="1">
      <alignment horizontal="right" vertical="center"/>
    </xf>
    <xf numFmtId="0" fontId="10" fillId="0" borderId="64" xfId="0" applyFont="1" applyBorder="1">
      <alignment vertical="center"/>
    </xf>
    <xf numFmtId="38" fontId="10" fillId="0" borderId="64" xfId="4" applyFont="1" applyFill="1" applyBorder="1" applyAlignment="1" applyProtection="1">
      <alignment horizontal="right" vertical="center"/>
    </xf>
    <xf numFmtId="0" fontId="11" fillId="0" borderId="44" xfId="0" applyFont="1" applyBorder="1" applyAlignment="1">
      <alignment vertical="top" wrapText="1"/>
    </xf>
    <xf numFmtId="0" fontId="11" fillId="0" borderId="66" xfId="0" applyFont="1" applyBorder="1" applyAlignment="1">
      <alignment horizontal="right" vertical="center"/>
    </xf>
    <xf numFmtId="0" fontId="11" fillId="0" borderId="64" xfId="0" applyFont="1" applyBorder="1" applyAlignment="1">
      <alignment horizontal="right" vertical="center"/>
    </xf>
    <xf numFmtId="0" fontId="11" fillId="0" borderId="0" xfId="0" applyFont="1" applyAlignment="1">
      <alignment horizontal="left" vertical="center"/>
    </xf>
    <xf numFmtId="0" fontId="11" fillId="0" borderId="67" xfId="0" applyFont="1" applyBorder="1" applyAlignment="1">
      <alignment wrapText="1"/>
    </xf>
    <xf numFmtId="0" fontId="11" fillId="0" borderId="67" xfId="0" applyFont="1" applyBorder="1" applyAlignment="1">
      <alignment horizontal="right" vertical="center"/>
    </xf>
    <xf numFmtId="0" fontId="20" fillId="0" borderId="67" xfId="0" applyFont="1" applyBorder="1" applyAlignment="1">
      <alignment horizontal="right" vertical="center" indent="1"/>
    </xf>
    <xf numFmtId="0" fontId="11" fillId="0" borderId="68" xfId="0" applyFont="1" applyBorder="1">
      <alignment vertical="center"/>
    </xf>
    <xf numFmtId="0" fontId="10" fillId="0" borderId="68" xfId="0" applyFont="1" applyBorder="1">
      <alignment vertical="center"/>
    </xf>
    <xf numFmtId="0" fontId="11" fillId="0" borderId="70" xfId="0" applyFont="1" applyBorder="1">
      <alignment vertical="center"/>
    </xf>
    <xf numFmtId="0" fontId="19" fillId="0" borderId="70" xfId="0" applyFont="1" applyBorder="1">
      <alignment vertical="center"/>
    </xf>
    <xf numFmtId="0" fontId="10" fillId="0" borderId="70" xfId="0" applyFont="1" applyBorder="1">
      <alignment vertical="center"/>
    </xf>
    <xf numFmtId="0" fontId="11" fillId="0" borderId="70" xfId="0" applyFont="1" applyBorder="1" applyAlignment="1">
      <alignment horizontal="left" vertical="center"/>
    </xf>
    <xf numFmtId="0" fontId="11" fillId="0" borderId="69" xfId="0" applyFont="1" applyBorder="1">
      <alignment vertical="center"/>
    </xf>
    <xf numFmtId="0" fontId="20" fillId="0" borderId="69" xfId="0" applyFont="1" applyBorder="1">
      <alignment vertical="center"/>
    </xf>
    <xf numFmtId="0" fontId="11" fillId="0" borderId="69" xfId="0" applyFont="1" applyBorder="1" applyAlignment="1">
      <alignment horizontal="left" vertical="center"/>
    </xf>
    <xf numFmtId="0" fontId="11" fillId="0" borderId="23" xfId="0" applyFont="1" applyBorder="1">
      <alignment vertical="center"/>
    </xf>
    <xf numFmtId="0" fontId="11" fillId="0" borderId="71" xfId="0" applyFont="1" applyBorder="1">
      <alignment vertical="center"/>
    </xf>
    <xf numFmtId="0" fontId="11" fillId="0" borderId="71" xfId="0" applyFont="1" applyBorder="1" applyAlignment="1">
      <alignment horizontal="right" vertical="center"/>
    </xf>
    <xf numFmtId="180" fontId="10" fillId="0" borderId="49" xfId="4" applyNumberFormat="1" applyFont="1" applyFill="1" applyBorder="1" applyAlignment="1" applyProtection="1">
      <alignment horizontal="right" vertical="center" shrinkToFit="1"/>
    </xf>
    <xf numFmtId="180" fontId="10" fillId="0" borderId="50" xfId="4" applyNumberFormat="1" applyFont="1" applyFill="1" applyBorder="1" applyAlignment="1" applyProtection="1">
      <alignment horizontal="right" vertical="center" shrinkToFit="1"/>
    </xf>
    <xf numFmtId="38" fontId="10" fillId="0" borderId="49" xfId="4" applyFont="1" applyFill="1" applyBorder="1" applyAlignment="1" applyProtection="1">
      <alignment horizontal="right" vertical="center" shrinkToFit="1"/>
    </xf>
    <xf numFmtId="38" fontId="10" fillId="0" borderId="50" xfId="4" applyFont="1" applyFill="1" applyBorder="1" applyAlignment="1" applyProtection="1">
      <alignment horizontal="right" vertical="center" shrinkToFit="1"/>
    </xf>
    <xf numFmtId="0" fontId="10" fillId="0" borderId="49" xfId="0" applyFont="1" applyBorder="1" applyAlignment="1">
      <alignment vertical="center" shrinkToFit="1"/>
    </xf>
    <xf numFmtId="0" fontId="10" fillId="0" borderId="50" xfId="0" applyFont="1" applyBorder="1" applyAlignment="1">
      <alignment vertical="center" shrinkToFit="1"/>
    </xf>
    <xf numFmtId="38" fontId="10" fillId="0" borderId="58" xfId="4" applyFont="1" applyFill="1" applyBorder="1" applyAlignment="1" applyProtection="1">
      <alignment horizontal="right" vertical="center" shrinkToFit="1"/>
    </xf>
    <xf numFmtId="0" fontId="10" fillId="0" borderId="56" xfId="0" applyFont="1" applyBorder="1" applyAlignment="1">
      <alignment horizontal="left" vertical="center"/>
    </xf>
    <xf numFmtId="0" fontId="6" fillId="0" borderId="1" xfId="0" applyFont="1" applyBorder="1" applyAlignment="1">
      <alignment horizontal="left" vertical="center"/>
    </xf>
    <xf numFmtId="0" fontId="10" fillId="0" borderId="0" xfId="0" applyFont="1" applyAlignment="1">
      <alignment horizontal="left" vertical="center"/>
    </xf>
    <xf numFmtId="0" fontId="7" fillId="0" borderId="1" xfId="0" quotePrefix="1" applyFont="1" applyBorder="1" applyAlignment="1">
      <alignment horizontal="left" vertical="center"/>
    </xf>
    <xf numFmtId="0" fontId="11" fillId="0" borderId="65" xfId="0" applyFont="1" applyBorder="1" applyAlignment="1">
      <alignment horizontal="left" vertical="top" indent="1"/>
    </xf>
    <xf numFmtId="38" fontId="11" fillId="7" borderId="8" xfId="0" applyNumberFormat="1" applyFont="1" applyFill="1" applyBorder="1">
      <alignment vertical="center"/>
    </xf>
    <xf numFmtId="0" fontId="7" fillId="0" borderId="1" xfId="0" applyFont="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10" fillId="0" borderId="73" xfId="0" applyFont="1" applyBorder="1" applyAlignment="1">
      <alignment horizontal="center" vertical="center"/>
    </xf>
    <xf numFmtId="0" fontId="25" fillId="17" borderId="1" xfId="0" applyFont="1" applyFill="1" applyBorder="1">
      <alignment vertical="center"/>
    </xf>
    <xf numFmtId="181" fontId="11" fillId="16" borderId="49" xfId="0" applyNumberFormat="1" applyFont="1" applyFill="1" applyBorder="1">
      <alignment vertical="center"/>
    </xf>
    <xf numFmtId="181" fontId="11" fillId="16" borderId="50" xfId="0" applyNumberFormat="1" applyFont="1" applyFill="1" applyBorder="1">
      <alignment vertical="center"/>
    </xf>
    <xf numFmtId="181" fontId="11" fillId="16" borderId="70" xfId="0" applyNumberFormat="1" applyFont="1" applyFill="1" applyBorder="1">
      <alignment vertical="center"/>
    </xf>
    <xf numFmtId="181" fontId="11" fillId="16" borderId="56" xfId="0" applyNumberFormat="1" applyFont="1" applyFill="1" applyBorder="1">
      <alignment vertical="center"/>
    </xf>
    <xf numFmtId="181" fontId="11" fillId="16" borderId="57" xfId="0" applyNumberFormat="1" applyFont="1" applyFill="1" applyBorder="1">
      <alignment vertical="center"/>
    </xf>
    <xf numFmtId="181" fontId="11" fillId="16" borderId="55" xfId="0" applyNumberFormat="1" applyFont="1" applyFill="1" applyBorder="1">
      <alignment vertical="center"/>
    </xf>
    <xf numFmtId="181" fontId="11" fillId="16" borderId="45" xfId="0" applyNumberFormat="1" applyFont="1" applyFill="1" applyBorder="1">
      <alignment vertical="center"/>
    </xf>
    <xf numFmtId="181" fontId="11" fillId="16" borderId="47" xfId="0" applyNumberFormat="1" applyFont="1" applyFill="1" applyBorder="1">
      <alignment vertical="center"/>
    </xf>
    <xf numFmtId="181" fontId="11" fillId="16" borderId="54" xfId="0" applyNumberFormat="1" applyFont="1" applyFill="1" applyBorder="1">
      <alignment vertical="center"/>
    </xf>
    <xf numFmtId="0" fontId="6" fillId="2" borderId="3" xfId="0" applyFont="1" applyFill="1" applyBorder="1">
      <alignment vertical="center"/>
    </xf>
    <xf numFmtId="0" fontId="11" fillId="0" borderId="1" xfId="0" applyFont="1" applyBorder="1" applyAlignment="1">
      <alignment vertical="center" wrapText="1"/>
    </xf>
    <xf numFmtId="0" fontId="11" fillId="15" borderId="1" xfId="0" applyFont="1" applyFill="1" applyBorder="1">
      <alignment vertical="center"/>
    </xf>
    <xf numFmtId="0" fontId="11" fillId="15" borderId="1" xfId="0" applyFont="1" applyFill="1" applyBorder="1" applyAlignment="1">
      <alignment vertical="center" wrapText="1"/>
    </xf>
    <xf numFmtId="0" fontId="11" fillId="8" borderId="1" xfId="0" applyFont="1" applyFill="1" applyBorder="1">
      <alignment vertical="center"/>
    </xf>
    <xf numFmtId="0" fontId="10" fillId="0" borderId="23" xfId="0" applyFont="1" applyBorder="1">
      <alignment vertical="center"/>
    </xf>
    <xf numFmtId="0" fontId="10" fillId="0" borderId="22" xfId="0" applyFont="1" applyBorder="1" applyAlignment="1">
      <alignment horizontal="left" vertical="center"/>
    </xf>
    <xf numFmtId="0" fontId="11" fillId="11" borderId="71" xfId="0" applyFont="1" applyFill="1" applyBorder="1">
      <alignment vertical="center"/>
    </xf>
    <xf numFmtId="0" fontId="11" fillId="11" borderId="49" xfId="0" applyFont="1" applyFill="1" applyBorder="1">
      <alignment vertical="center"/>
    </xf>
    <xf numFmtId="0" fontId="11" fillId="11" borderId="44" xfId="0" applyFont="1" applyFill="1" applyBorder="1">
      <alignment vertical="center"/>
    </xf>
    <xf numFmtId="0" fontId="6" fillId="2" borderId="4" xfId="0" applyFont="1" applyFill="1" applyBorder="1">
      <alignment vertical="center"/>
    </xf>
    <xf numFmtId="0" fontId="11" fillId="0" borderId="10" xfId="0" applyFont="1" applyBorder="1" applyAlignment="1">
      <alignment vertical="center" wrapText="1"/>
    </xf>
    <xf numFmtId="0" fontId="6" fillId="18" borderId="1" xfId="0" applyFont="1" applyFill="1" applyBorder="1">
      <alignment vertical="center"/>
    </xf>
    <xf numFmtId="0" fontId="6" fillId="0" borderId="1" xfId="0" quotePrefix="1" applyFont="1" applyBorder="1" applyAlignment="1">
      <alignment horizontal="left" vertical="center"/>
    </xf>
    <xf numFmtId="0" fontId="11" fillId="0" borderId="76" xfId="0" applyFont="1" applyBorder="1">
      <alignment vertical="center"/>
    </xf>
    <xf numFmtId="0" fontId="11" fillId="0" borderId="76" xfId="0" applyFont="1" applyBorder="1" applyAlignment="1">
      <alignment horizontal="right" vertical="center"/>
    </xf>
    <xf numFmtId="0" fontId="10" fillId="0" borderId="76" xfId="0" applyFont="1" applyBorder="1">
      <alignment vertical="center"/>
    </xf>
    <xf numFmtId="0" fontId="11" fillId="0" borderId="28" xfId="0" applyFont="1" applyBorder="1" applyAlignment="1">
      <alignment horizontal="right" vertical="center"/>
    </xf>
    <xf numFmtId="181" fontId="11" fillId="16" borderId="0" xfId="0" applyNumberFormat="1" applyFont="1" applyFill="1">
      <alignment vertical="center"/>
    </xf>
    <xf numFmtId="0" fontId="11" fillId="15" borderId="1" xfId="0" applyFont="1" applyFill="1" applyBorder="1" applyAlignment="1">
      <alignment horizontal="center" vertical="center"/>
    </xf>
    <xf numFmtId="38" fontId="10" fillId="0" borderId="56" xfId="4" applyFont="1" applyFill="1" applyBorder="1" applyAlignment="1" applyProtection="1">
      <alignment vertical="center"/>
    </xf>
    <xf numFmtId="0" fontId="10" fillId="19" borderId="8" xfId="0" applyFont="1" applyFill="1" applyBorder="1">
      <alignment vertical="center"/>
    </xf>
    <xf numFmtId="0" fontId="10" fillId="19" borderId="1" xfId="0" applyFont="1" applyFill="1" applyBorder="1">
      <alignment vertical="center"/>
    </xf>
    <xf numFmtId="0" fontId="10" fillId="19" borderId="13" xfId="0" applyFont="1" applyFill="1" applyBorder="1">
      <alignment vertical="center"/>
    </xf>
    <xf numFmtId="0" fontId="11" fillId="15" borderId="9" xfId="0" applyFont="1" applyFill="1" applyBorder="1" applyAlignment="1" applyProtection="1">
      <alignment horizontal="center" vertical="center"/>
      <protection locked="0" hidden="1"/>
    </xf>
    <xf numFmtId="0" fontId="11" fillId="15" borderId="6" xfId="0" applyFont="1" applyFill="1" applyBorder="1" applyAlignment="1" applyProtection="1">
      <alignment horizontal="center" vertical="center"/>
      <protection locked="0" hidden="1"/>
    </xf>
    <xf numFmtId="0" fontId="11" fillId="15" borderId="8" xfId="0" applyFont="1" applyFill="1" applyBorder="1" applyAlignment="1" applyProtection="1">
      <alignment horizontal="center" vertical="center"/>
      <protection locked="0" hidden="1"/>
    </xf>
    <xf numFmtId="0" fontId="10" fillId="15" borderId="1" xfId="0" applyFont="1" applyFill="1" applyBorder="1" applyAlignment="1" applyProtection="1">
      <alignment horizontal="center" vertical="center"/>
      <protection locked="0" hidden="1"/>
    </xf>
    <xf numFmtId="0" fontId="10" fillId="15" borderId="11" xfId="0" applyFont="1" applyFill="1" applyBorder="1" applyAlignment="1" applyProtection="1">
      <alignment horizontal="center" vertical="center"/>
      <protection locked="0" hidden="1"/>
    </xf>
    <xf numFmtId="0" fontId="10" fillId="15" borderId="14" xfId="0" applyFont="1" applyFill="1" applyBorder="1" applyAlignment="1" applyProtection="1">
      <alignment horizontal="center" vertical="center"/>
      <protection locked="0" hidden="1"/>
    </xf>
    <xf numFmtId="0" fontId="10" fillId="11" borderId="23" xfId="0" applyFont="1" applyFill="1" applyBorder="1">
      <alignment vertical="center"/>
    </xf>
    <xf numFmtId="0" fontId="11" fillId="11" borderId="23" xfId="0" applyFont="1" applyFill="1" applyBorder="1">
      <alignment vertical="center"/>
    </xf>
    <xf numFmtId="0" fontId="11" fillId="11" borderId="47" xfId="0" applyFont="1" applyFill="1" applyBorder="1">
      <alignment vertical="center"/>
    </xf>
    <xf numFmtId="0" fontId="11" fillId="11" borderId="48" xfId="0" applyFont="1" applyFill="1" applyBorder="1">
      <alignment vertical="center"/>
    </xf>
    <xf numFmtId="0" fontId="10" fillId="11" borderId="49" xfId="4" applyNumberFormat="1" applyFont="1" applyFill="1" applyBorder="1" applyAlignment="1" applyProtection="1">
      <alignment vertical="center"/>
    </xf>
    <xf numFmtId="0" fontId="10" fillId="11" borderId="50" xfId="4" applyNumberFormat="1" applyFont="1" applyFill="1" applyBorder="1" applyAlignment="1" applyProtection="1">
      <alignment vertical="center"/>
    </xf>
    <xf numFmtId="0" fontId="10" fillId="11" borderId="50" xfId="0" applyFont="1" applyFill="1" applyBorder="1">
      <alignment vertical="center"/>
    </xf>
    <xf numFmtId="0" fontId="11" fillId="11" borderId="50" xfId="0" applyFont="1" applyFill="1" applyBorder="1">
      <alignment vertical="center"/>
    </xf>
    <xf numFmtId="0" fontId="10" fillId="11" borderId="49" xfId="0" applyFont="1" applyFill="1" applyBorder="1">
      <alignment vertical="center"/>
    </xf>
    <xf numFmtId="0" fontId="10" fillId="11" borderId="59" xfId="0" applyFont="1" applyFill="1" applyBorder="1">
      <alignment vertical="center"/>
    </xf>
    <xf numFmtId="0" fontId="10" fillId="11" borderId="27" xfId="0" applyFont="1" applyFill="1" applyBorder="1">
      <alignment vertical="center"/>
    </xf>
    <xf numFmtId="0" fontId="11" fillId="11" borderId="59" xfId="0" applyFont="1" applyFill="1" applyBorder="1">
      <alignment vertical="center"/>
    </xf>
    <xf numFmtId="0" fontId="11" fillId="11" borderId="27" xfId="0" applyFont="1" applyFill="1" applyBorder="1">
      <alignment vertical="center"/>
    </xf>
    <xf numFmtId="0" fontId="11" fillId="11" borderId="0" xfId="0" applyFont="1" applyFill="1">
      <alignment vertical="center"/>
    </xf>
    <xf numFmtId="0" fontId="10" fillId="11" borderId="52" xfId="0" applyFont="1" applyFill="1" applyBorder="1">
      <alignment vertical="center"/>
    </xf>
    <xf numFmtId="0" fontId="10" fillId="11" borderId="51" xfId="0" applyFont="1" applyFill="1" applyBorder="1">
      <alignment vertical="center"/>
    </xf>
    <xf numFmtId="0" fontId="11" fillId="11" borderId="55" xfId="0" applyFont="1" applyFill="1" applyBorder="1">
      <alignment vertical="center"/>
    </xf>
    <xf numFmtId="0" fontId="11" fillId="11" borderId="62" xfId="0" applyFont="1" applyFill="1" applyBorder="1">
      <alignment vertical="center"/>
    </xf>
    <xf numFmtId="0" fontId="10" fillId="11" borderId="55" xfId="0" applyFont="1" applyFill="1" applyBorder="1">
      <alignment vertical="center"/>
    </xf>
    <xf numFmtId="0" fontId="10" fillId="11" borderId="56" xfId="0" applyFont="1" applyFill="1" applyBorder="1">
      <alignment vertical="center"/>
    </xf>
    <xf numFmtId="0" fontId="10" fillId="11" borderId="62" xfId="0" applyFont="1" applyFill="1" applyBorder="1">
      <alignment vertical="center"/>
    </xf>
    <xf numFmtId="0" fontId="11" fillId="0" borderId="77" xfId="0" applyFont="1" applyBorder="1">
      <alignment vertical="center"/>
    </xf>
    <xf numFmtId="0" fontId="11" fillId="0" borderId="48" xfId="0" applyFont="1" applyBorder="1" applyAlignment="1">
      <alignment horizontal="right" vertical="center"/>
    </xf>
    <xf numFmtId="0" fontId="11" fillId="0" borderId="78" xfId="0" applyFont="1" applyBorder="1">
      <alignment vertical="center"/>
    </xf>
    <xf numFmtId="0" fontId="11" fillId="11" borderId="39" xfId="0" applyFont="1" applyFill="1" applyBorder="1">
      <alignment vertical="center"/>
    </xf>
    <xf numFmtId="0" fontId="11" fillId="11" borderId="64" xfId="0" applyFont="1" applyFill="1" applyBorder="1">
      <alignment vertical="center"/>
    </xf>
    <xf numFmtId="0" fontId="11" fillId="0" borderId="0" xfId="0" applyFont="1" applyAlignment="1">
      <alignment horizontal="left" vertical="top"/>
    </xf>
    <xf numFmtId="0" fontId="11" fillId="0" borderId="0" xfId="0" applyFont="1" applyAlignment="1">
      <alignment horizontal="right"/>
    </xf>
    <xf numFmtId="0" fontId="11" fillId="0" borderId="28" xfId="0" applyFont="1" applyBorder="1">
      <alignment vertical="center"/>
    </xf>
    <xf numFmtId="0" fontId="10" fillId="0" borderId="0" xfId="0" quotePrefix="1" applyFont="1" applyAlignment="1">
      <alignment horizontal="center" vertical="top"/>
    </xf>
    <xf numFmtId="0" fontId="10" fillId="0" borderId="0" xfId="0" applyFont="1" applyAlignment="1">
      <alignment horizontal="center" vertical="top"/>
    </xf>
    <xf numFmtId="0" fontId="11" fillId="0" borderId="24" xfId="0" applyFont="1" applyBorder="1" applyAlignment="1">
      <alignment horizontal="right" vertical="center"/>
    </xf>
    <xf numFmtId="0" fontId="11" fillId="0" borderId="65" xfId="0" applyFont="1" applyBorder="1" applyAlignment="1">
      <alignment horizontal="right" vertical="center"/>
    </xf>
    <xf numFmtId="38" fontId="10" fillId="0" borderId="0" xfId="4" applyFont="1" applyFill="1" applyBorder="1" applyAlignment="1" applyProtection="1">
      <alignment horizontal="right" vertical="center" shrinkToFit="1"/>
    </xf>
    <xf numFmtId="38" fontId="10" fillId="0" borderId="0" xfId="4" applyFont="1" applyFill="1" applyBorder="1" applyAlignment="1" applyProtection="1">
      <alignment horizontal="left" vertical="top"/>
    </xf>
    <xf numFmtId="0" fontId="28" fillId="0" borderId="43" xfId="0" applyFont="1" applyBorder="1" applyAlignment="1">
      <alignment horizontal="left" vertical="center" indent="1"/>
    </xf>
    <xf numFmtId="0" fontId="11" fillId="0" borderId="43" xfId="0" applyFont="1" applyBorder="1" applyAlignment="1">
      <alignment horizontal="right"/>
    </xf>
    <xf numFmtId="0" fontId="11" fillId="0" borderId="43" xfId="0" applyFont="1" applyBorder="1" applyAlignment="1">
      <alignment horizontal="right" vertical="center"/>
    </xf>
    <xf numFmtId="38" fontId="10" fillId="0" borderId="43" xfId="4" applyFont="1" applyFill="1" applyBorder="1" applyAlignment="1" applyProtection="1">
      <alignment horizontal="right" vertical="center" shrinkToFit="1"/>
    </xf>
    <xf numFmtId="0" fontId="11" fillId="0" borderId="24" xfId="0" applyFont="1" applyBorder="1">
      <alignment vertical="center"/>
    </xf>
    <xf numFmtId="38" fontId="10" fillId="0" borderId="0" xfId="4" applyFont="1" applyFill="1" applyBorder="1" applyAlignment="1" applyProtection="1">
      <alignment horizontal="left" vertical="center"/>
    </xf>
    <xf numFmtId="0" fontId="11" fillId="11" borderId="31" xfId="0" applyFont="1" applyFill="1" applyBorder="1">
      <alignment vertical="center"/>
    </xf>
    <xf numFmtId="0" fontId="11" fillId="0" borderId="31" xfId="0" applyFont="1" applyBorder="1">
      <alignment vertical="center"/>
    </xf>
    <xf numFmtId="0" fontId="28" fillId="0" borderId="79" xfId="0" applyFont="1" applyBorder="1" applyAlignment="1">
      <alignment horizontal="left" vertical="center" indent="1"/>
    </xf>
    <xf numFmtId="0" fontId="11" fillId="0" borderId="79" xfId="0" applyFont="1" applyBorder="1">
      <alignment vertical="center"/>
    </xf>
    <xf numFmtId="0" fontId="28" fillId="0" borderId="79" xfId="0" applyFont="1" applyBorder="1" applyAlignment="1">
      <alignment horizontal="left" vertical="center"/>
    </xf>
    <xf numFmtId="0" fontId="10" fillId="0" borderId="79" xfId="0" applyFont="1" applyBorder="1">
      <alignment vertical="center"/>
    </xf>
    <xf numFmtId="0" fontId="10" fillId="0" borderId="79" xfId="0" applyFont="1" applyBorder="1" applyAlignment="1">
      <alignment horizontal="right" vertical="center"/>
    </xf>
    <xf numFmtId="0" fontId="10" fillId="0" borderId="79" xfId="0" applyFont="1" applyBorder="1" applyAlignment="1">
      <alignment horizontal="left" vertical="center" shrinkToFit="1"/>
    </xf>
    <xf numFmtId="0" fontId="10" fillId="11" borderId="63" xfId="0" applyFont="1" applyFill="1" applyBorder="1">
      <alignment vertical="center"/>
    </xf>
    <xf numFmtId="0" fontId="10" fillId="0" borderId="63" xfId="0" applyFont="1" applyBorder="1" applyAlignment="1">
      <alignment horizontal="right" vertical="center"/>
    </xf>
    <xf numFmtId="0" fontId="10" fillId="11" borderId="0" xfId="4" applyNumberFormat="1" applyFont="1" applyFill="1" applyBorder="1" applyAlignment="1" applyProtection="1">
      <alignment vertical="center"/>
    </xf>
    <xf numFmtId="0" fontId="10" fillId="11" borderId="0" xfId="0" applyFont="1" applyFill="1">
      <alignment vertical="center"/>
    </xf>
    <xf numFmtId="0" fontId="10" fillId="0" borderId="80" xfId="0" applyFont="1" applyBorder="1">
      <alignment vertical="center"/>
    </xf>
    <xf numFmtId="0" fontId="10" fillId="0" borderId="63" xfId="0" applyFont="1" applyBorder="1" applyAlignment="1">
      <alignment horizontal="left" vertical="center"/>
    </xf>
    <xf numFmtId="181" fontId="11" fillId="16" borderId="82" xfId="0" applyNumberFormat="1" applyFont="1" applyFill="1" applyBorder="1">
      <alignment vertical="center"/>
    </xf>
    <xf numFmtId="0" fontId="11" fillId="0" borderId="82" xfId="0" applyFont="1" applyBorder="1">
      <alignment vertical="center"/>
    </xf>
    <xf numFmtId="0" fontId="11" fillId="11" borderId="24" xfId="0" applyFont="1" applyFill="1" applyBorder="1">
      <alignment vertical="center"/>
    </xf>
    <xf numFmtId="0" fontId="10" fillId="0" borderId="24" xfId="0" applyFont="1" applyBorder="1">
      <alignment vertical="center"/>
    </xf>
    <xf numFmtId="0" fontId="10" fillId="11" borderId="64" xfId="0" applyFont="1" applyFill="1" applyBorder="1">
      <alignment vertical="center"/>
    </xf>
    <xf numFmtId="181" fontId="11" fillId="16" borderId="52" xfId="0" applyNumberFormat="1" applyFont="1" applyFill="1" applyBorder="1">
      <alignment vertical="center"/>
    </xf>
    <xf numFmtId="0" fontId="11" fillId="0" borderId="52" xfId="0" applyFont="1" applyBorder="1">
      <alignment vertical="center"/>
    </xf>
    <xf numFmtId="0" fontId="6" fillId="0" borderId="1" xfId="0" quotePrefix="1" applyFont="1" applyBorder="1" applyAlignment="1">
      <alignment vertical="center" wrapText="1"/>
    </xf>
    <xf numFmtId="12" fontId="6" fillId="0" borderId="1" xfId="0" applyNumberFormat="1" applyFont="1" applyBorder="1">
      <alignment vertical="center"/>
    </xf>
    <xf numFmtId="182" fontId="11" fillId="0" borderId="0" xfId="0" applyNumberFormat="1" applyFont="1">
      <alignment vertical="center"/>
    </xf>
    <xf numFmtId="1" fontId="10" fillId="0" borderId="71" xfId="0" applyNumberFormat="1" applyFont="1" applyBorder="1" applyAlignment="1" applyProtection="1">
      <alignment horizontal="right" vertical="center" shrinkToFit="1"/>
      <protection hidden="1"/>
    </xf>
    <xf numFmtId="0" fontId="10" fillId="20" borderId="1" xfId="0" applyFont="1" applyFill="1" applyBorder="1">
      <alignment vertical="center"/>
    </xf>
    <xf numFmtId="38" fontId="10" fillId="0" borderId="53" xfId="4" applyFont="1" applyFill="1" applyBorder="1" applyAlignment="1" applyProtection="1">
      <alignment horizontal="right" vertical="center"/>
    </xf>
    <xf numFmtId="0" fontId="11" fillId="0" borderId="60" xfId="0" applyFont="1" applyBorder="1" applyAlignment="1">
      <alignment horizontal="right" vertical="center"/>
    </xf>
    <xf numFmtId="0" fontId="11" fillId="0" borderId="53" xfId="0" applyFont="1" applyBorder="1" applyAlignment="1">
      <alignment vertical="top" wrapText="1"/>
    </xf>
    <xf numFmtId="0" fontId="11" fillId="7" borderId="1" xfId="0" quotePrefix="1" applyFont="1" applyFill="1" applyBorder="1">
      <alignment vertical="center"/>
    </xf>
    <xf numFmtId="0" fontId="11" fillId="6" borderId="11" xfId="0" applyFont="1" applyFill="1" applyBorder="1" applyAlignment="1">
      <alignment vertical="center" wrapText="1"/>
    </xf>
    <xf numFmtId="0" fontId="11" fillId="0" borderId="74" xfId="0" applyFont="1" applyBorder="1">
      <alignment vertical="center"/>
    </xf>
    <xf numFmtId="181" fontId="10" fillId="0" borderId="74" xfId="0" applyNumberFormat="1" applyFont="1" applyBorder="1">
      <alignment vertical="center"/>
    </xf>
    <xf numFmtId="0" fontId="11" fillId="11" borderId="74" xfId="0" applyFont="1" applyFill="1" applyBorder="1">
      <alignment vertical="center"/>
    </xf>
    <xf numFmtId="0" fontId="10" fillId="0" borderId="74" xfId="0" applyFont="1" applyBorder="1">
      <alignment vertical="center"/>
    </xf>
    <xf numFmtId="0" fontId="11" fillId="0" borderId="74" xfId="0" applyFont="1" applyBorder="1" applyAlignment="1">
      <alignment horizontal="right" vertical="center" indent="1"/>
    </xf>
    <xf numFmtId="0" fontId="10" fillId="0" borderId="1" xfId="0" applyFont="1" applyBorder="1" applyAlignment="1" applyProtection="1">
      <alignment horizontal="center" vertical="center"/>
      <protection hidden="1"/>
    </xf>
    <xf numFmtId="0" fontId="10" fillId="0" borderId="11" xfId="0" applyFont="1" applyBorder="1" applyAlignment="1" applyProtection="1">
      <alignment horizontal="center" vertical="center"/>
      <protection hidden="1"/>
    </xf>
    <xf numFmtId="0" fontId="6" fillId="2" borderId="4" xfId="0" applyFont="1" applyFill="1" applyBorder="1" applyAlignment="1">
      <alignment horizontal="left" vertical="center"/>
    </xf>
    <xf numFmtId="0" fontId="11" fillId="0" borderId="31" xfId="0" applyFont="1" applyBorder="1" applyAlignment="1">
      <alignment vertical="top" wrapText="1"/>
    </xf>
    <xf numFmtId="0" fontId="11" fillId="0" borderId="43" xfId="0" applyFont="1" applyBorder="1" applyAlignment="1">
      <alignment vertical="top" wrapText="1"/>
    </xf>
    <xf numFmtId="0" fontId="11" fillId="0" borderId="32" xfId="0" applyFont="1" applyBorder="1">
      <alignment vertical="center"/>
    </xf>
    <xf numFmtId="0" fontId="11" fillId="0" borderId="33" xfId="0" applyFont="1" applyBorder="1">
      <alignment vertical="center"/>
    </xf>
    <xf numFmtId="0" fontId="10" fillId="0" borderId="33" xfId="0" applyFont="1" applyBorder="1">
      <alignment vertical="center"/>
    </xf>
    <xf numFmtId="0" fontId="11" fillId="0" borderId="34" xfId="0" applyFont="1" applyBorder="1">
      <alignment vertical="center"/>
    </xf>
    <xf numFmtId="0" fontId="11" fillId="0" borderId="83" xfId="0" applyFont="1" applyBorder="1">
      <alignment vertical="center"/>
    </xf>
    <xf numFmtId="0" fontId="11" fillId="0" borderId="84" xfId="0" applyFont="1" applyBorder="1">
      <alignment vertical="center"/>
    </xf>
    <xf numFmtId="0" fontId="11" fillId="0" borderId="35" xfId="0" applyFont="1" applyBorder="1">
      <alignment vertical="center"/>
    </xf>
    <xf numFmtId="0" fontId="11" fillId="0" borderId="36" xfId="0" applyFont="1" applyBorder="1">
      <alignment vertical="center"/>
    </xf>
    <xf numFmtId="0" fontId="11" fillId="0" borderId="37" xfId="0" applyFont="1" applyBorder="1">
      <alignment vertical="center"/>
    </xf>
    <xf numFmtId="0" fontId="10" fillId="16" borderId="0" xfId="0" applyFont="1" applyFill="1" applyAlignment="1">
      <alignment horizontal="center" vertical="center"/>
    </xf>
    <xf numFmtId="0" fontId="11" fillId="0" borderId="71" xfId="0" applyFont="1" applyBorder="1" applyAlignment="1" applyProtection="1">
      <alignment horizontal="center" vertical="center" shrinkToFit="1"/>
      <protection hidden="1"/>
    </xf>
    <xf numFmtId="0" fontId="11" fillId="0" borderId="71" xfId="0" applyFont="1" applyBorder="1" applyAlignment="1">
      <alignment horizontal="center" vertical="center" wrapText="1"/>
    </xf>
    <xf numFmtId="0" fontId="11" fillId="0" borderId="23" xfId="0" applyFont="1" applyBorder="1" applyAlignment="1">
      <alignment horizontal="right" vertical="center" wrapText="1"/>
    </xf>
    <xf numFmtId="0" fontId="11" fillId="4" borderId="23" xfId="0" applyFont="1" applyFill="1" applyBorder="1" applyAlignment="1" applyProtection="1">
      <alignment horizontal="left" vertical="center" shrinkToFit="1"/>
      <protection locked="0"/>
    </xf>
    <xf numFmtId="0" fontId="10" fillId="4" borderId="0" xfId="0" applyFont="1" applyFill="1" applyAlignment="1" applyProtection="1">
      <alignment horizontal="left" vertical="center" shrinkToFit="1"/>
      <protection locked="0"/>
    </xf>
    <xf numFmtId="0" fontId="12" fillId="3" borderId="38" xfId="0" applyFont="1" applyFill="1" applyBorder="1" applyAlignment="1">
      <alignment horizontal="left" vertical="center"/>
    </xf>
    <xf numFmtId="0" fontId="11" fillId="20" borderId="64" xfId="0" applyFont="1" applyFill="1" applyBorder="1" applyAlignment="1" applyProtection="1">
      <alignment horizontal="left" vertical="center" wrapText="1"/>
      <protection locked="0"/>
    </xf>
    <xf numFmtId="0" fontId="10" fillId="5" borderId="0" xfId="0" applyFont="1" applyFill="1" applyAlignment="1">
      <alignment horizontal="center" vertical="center"/>
    </xf>
    <xf numFmtId="0" fontId="11" fillId="0" borderId="0" xfId="0" applyFont="1" applyAlignment="1">
      <alignment horizontal="right" vertical="center"/>
    </xf>
    <xf numFmtId="0" fontId="10" fillId="20" borderId="81" xfId="0" applyFont="1" applyFill="1" applyBorder="1" applyAlignment="1" applyProtection="1">
      <alignment horizontal="left" vertical="center" wrapText="1"/>
      <protection locked="0"/>
    </xf>
    <xf numFmtId="0" fontId="11" fillId="20" borderId="52" xfId="0" applyFont="1" applyFill="1" applyBorder="1" applyAlignment="1" applyProtection="1">
      <alignment horizontal="left" vertical="center" wrapText="1"/>
      <protection locked="0"/>
    </xf>
    <xf numFmtId="0" fontId="11" fillId="20" borderId="25" xfId="0" applyFont="1" applyFill="1" applyBorder="1" applyAlignment="1" applyProtection="1">
      <alignment horizontal="left" vertical="center" wrapText="1"/>
      <protection locked="0"/>
    </xf>
    <xf numFmtId="38" fontId="10" fillId="0" borderId="66" xfId="4" applyFont="1" applyFill="1" applyBorder="1" applyAlignment="1" applyProtection="1">
      <alignment vertical="center" shrinkToFit="1"/>
    </xf>
    <xf numFmtId="0" fontId="11" fillId="0" borderId="25" xfId="0" applyFont="1" applyBorder="1" applyAlignment="1">
      <alignment horizontal="right" vertical="center"/>
    </xf>
    <xf numFmtId="0" fontId="10" fillId="20" borderId="51" xfId="0" applyFont="1" applyFill="1" applyBorder="1" applyAlignment="1" applyProtection="1">
      <alignment horizontal="left" vertical="center" wrapText="1"/>
      <protection locked="0"/>
    </xf>
    <xf numFmtId="0" fontId="12" fillId="3" borderId="24" xfId="0" applyFont="1" applyFill="1" applyBorder="1" applyAlignment="1">
      <alignment horizontal="left" vertical="center"/>
    </xf>
    <xf numFmtId="38" fontId="10" fillId="0" borderId="64" xfId="4" applyFont="1" applyFill="1" applyBorder="1" applyAlignment="1" applyProtection="1">
      <alignment vertical="center" shrinkToFit="1"/>
    </xf>
    <xf numFmtId="0" fontId="20" fillId="0" borderId="24" xfId="0" applyFont="1" applyBorder="1" applyAlignment="1">
      <alignment horizontal="center" vertical="center" wrapText="1"/>
    </xf>
    <xf numFmtId="0" fontId="20" fillId="0" borderId="0" xfId="0" applyFont="1" applyAlignment="1">
      <alignment horizontal="center" vertical="center" wrapText="1"/>
    </xf>
    <xf numFmtId="0" fontId="20" fillId="0" borderId="27" xfId="0" applyFont="1" applyBorder="1" applyAlignment="1">
      <alignment horizontal="center" vertical="center" wrapText="1"/>
    </xf>
    <xf numFmtId="38" fontId="10" fillId="4" borderId="53" xfId="4" applyFont="1" applyFill="1" applyBorder="1" applyAlignment="1" applyProtection="1">
      <alignment horizontal="right" vertical="center" shrinkToFit="1"/>
      <protection locked="0"/>
    </xf>
    <xf numFmtId="38" fontId="10" fillId="20" borderId="68" xfId="4" applyFont="1" applyFill="1" applyBorder="1" applyAlignment="1" applyProtection="1">
      <alignment horizontal="right" vertical="center" shrinkToFit="1"/>
      <protection locked="0"/>
    </xf>
    <xf numFmtId="0" fontId="11" fillId="4" borderId="55" xfId="0" applyFont="1" applyFill="1" applyBorder="1" applyAlignment="1" applyProtection="1">
      <alignment horizontal="left" vertical="center" wrapText="1"/>
      <protection locked="0"/>
    </xf>
    <xf numFmtId="38" fontId="11" fillId="4" borderId="56" xfId="4" applyFont="1" applyFill="1" applyBorder="1" applyAlignment="1" applyProtection="1">
      <alignment horizontal="right" vertical="center" shrinkToFit="1"/>
      <protection locked="0"/>
    </xf>
    <xf numFmtId="12" fontId="11" fillId="4" borderId="56" xfId="4" applyNumberFormat="1" applyFont="1" applyFill="1" applyBorder="1" applyAlignment="1" applyProtection="1">
      <alignment horizontal="center" vertical="center" shrinkToFit="1"/>
      <protection locked="0"/>
    </xf>
    <xf numFmtId="38" fontId="10" fillId="4" borderId="65" xfId="4" applyFont="1" applyFill="1" applyBorder="1" applyAlignment="1" applyProtection="1">
      <alignment horizontal="right" vertical="center" shrinkToFit="1"/>
      <protection locked="0"/>
    </xf>
    <xf numFmtId="0" fontId="20" fillId="0" borderId="67" xfId="0" applyFont="1" applyBorder="1" applyAlignment="1">
      <alignment horizontal="center" vertical="center" wrapText="1"/>
    </xf>
    <xf numFmtId="38" fontId="18" fillId="0" borderId="67" xfId="4" applyFont="1" applyFill="1" applyBorder="1" applyAlignment="1" applyProtection="1">
      <alignment horizontal="center" vertical="center"/>
    </xf>
    <xf numFmtId="0" fontId="11" fillId="0" borderId="53" xfId="0" applyFont="1" applyBorder="1" applyAlignment="1">
      <alignment horizontal="center" vertical="center"/>
    </xf>
    <xf numFmtId="0" fontId="11" fillId="0" borderId="31" xfId="0" applyFont="1" applyBorder="1" applyAlignment="1">
      <alignment horizontal="right" vertical="center"/>
    </xf>
    <xf numFmtId="0" fontId="11" fillId="20" borderId="82" xfId="0" applyFont="1" applyFill="1" applyBorder="1" applyAlignment="1" applyProtection="1">
      <alignment horizontal="left" vertical="center" wrapText="1"/>
      <protection locked="0"/>
    </xf>
    <xf numFmtId="0" fontId="11" fillId="20" borderId="68" xfId="0" applyFont="1" applyFill="1" applyBorder="1" applyAlignment="1" applyProtection="1">
      <alignment horizontal="center" vertical="center" shrinkToFit="1"/>
      <protection locked="0"/>
    </xf>
    <xf numFmtId="0" fontId="11" fillId="0" borderId="24" xfId="0" applyFont="1" applyBorder="1" applyAlignment="1">
      <alignment horizontal="right" vertical="center" wrapText="1"/>
    </xf>
    <xf numFmtId="0" fontId="11" fillId="0" borderId="31" xfId="0" applyFont="1" applyBorder="1" applyAlignment="1">
      <alignment horizontal="right" vertical="center" wrapText="1"/>
    </xf>
    <xf numFmtId="0" fontId="20" fillId="0" borderId="85" xfId="0" applyFont="1" applyBorder="1" applyAlignment="1">
      <alignment horizontal="center" vertical="center" wrapText="1"/>
    </xf>
    <xf numFmtId="0" fontId="20" fillId="0" borderId="25" xfId="0" applyFont="1" applyBorder="1" applyAlignment="1">
      <alignment horizontal="center" vertical="center" wrapText="1"/>
    </xf>
    <xf numFmtId="0" fontId="11" fillId="4" borderId="31" xfId="0" applyFont="1" applyFill="1" applyBorder="1" applyAlignment="1" applyProtection="1">
      <alignment horizontal="left" vertical="center" wrapText="1"/>
      <protection locked="0"/>
    </xf>
    <xf numFmtId="0" fontId="11" fillId="4" borderId="0" xfId="0" applyFont="1" applyFill="1" applyAlignment="1" applyProtection="1">
      <alignment horizontal="left" vertical="center" wrapText="1"/>
      <protection locked="0"/>
    </xf>
    <xf numFmtId="0" fontId="11" fillId="4" borderId="25" xfId="0" applyFont="1" applyFill="1" applyBorder="1" applyAlignment="1" applyProtection="1">
      <alignment horizontal="left" vertical="center" wrapText="1"/>
      <protection locked="0"/>
    </xf>
    <xf numFmtId="0" fontId="11" fillId="20" borderId="48" xfId="0" applyFont="1" applyFill="1" applyBorder="1" applyAlignment="1" applyProtection="1">
      <alignment horizontal="left" vertical="center" wrapText="1"/>
      <protection locked="0"/>
    </xf>
    <xf numFmtId="0" fontId="11" fillId="14" borderId="0" xfId="0" applyFont="1" applyFill="1" applyAlignment="1">
      <alignment horizontal="center" vertical="center"/>
    </xf>
    <xf numFmtId="38" fontId="11" fillId="4" borderId="61" xfId="4" applyFont="1" applyFill="1" applyBorder="1" applyAlignment="1" applyProtection="1">
      <alignment horizontal="right" vertical="center" shrinkToFit="1"/>
      <protection locked="0"/>
    </xf>
    <xf numFmtId="38" fontId="11" fillId="4" borderId="58" xfId="4" applyFont="1" applyFill="1" applyBorder="1" applyAlignment="1" applyProtection="1">
      <alignment horizontal="right" vertical="center" shrinkToFit="1"/>
      <protection locked="0"/>
    </xf>
    <xf numFmtId="0" fontId="11" fillId="20" borderId="45" xfId="0" applyFont="1" applyFill="1" applyBorder="1" applyAlignment="1" applyProtection="1">
      <alignment horizontal="left" vertical="center" wrapText="1"/>
      <protection locked="0"/>
    </xf>
    <xf numFmtId="0" fontId="11" fillId="0" borderId="45" xfId="0" applyFont="1" applyBorder="1" applyAlignment="1">
      <alignment horizontal="right" vertical="center"/>
    </xf>
    <xf numFmtId="38" fontId="10" fillId="4" borderId="66" xfId="4" applyFont="1" applyFill="1" applyBorder="1" applyAlignment="1" applyProtection="1">
      <alignment horizontal="right" vertical="center" shrinkToFit="1"/>
      <protection locked="0"/>
    </xf>
    <xf numFmtId="38" fontId="10" fillId="4" borderId="64" xfId="4" applyFont="1" applyFill="1" applyBorder="1" applyAlignment="1" applyProtection="1">
      <alignment horizontal="right" vertical="center" shrinkToFit="1"/>
      <protection locked="0"/>
    </xf>
    <xf numFmtId="38" fontId="10" fillId="4" borderId="60" xfId="4" applyFont="1" applyFill="1" applyBorder="1" applyAlignment="1" applyProtection="1">
      <alignment horizontal="right" vertical="center" shrinkToFit="1"/>
      <protection locked="0"/>
    </xf>
    <xf numFmtId="0" fontId="11" fillId="20" borderId="68" xfId="0" applyFont="1" applyFill="1" applyBorder="1" applyAlignment="1" applyProtection="1">
      <alignment horizontal="right" vertical="center" indent="1" shrinkToFit="1"/>
      <protection locked="0"/>
    </xf>
    <xf numFmtId="0" fontId="10" fillId="0" borderId="0" xfId="0" applyFont="1" applyAlignment="1">
      <alignment horizontal="center" vertical="center" wrapText="1"/>
    </xf>
    <xf numFmtId="0" fontId="11" fillId="0" borderId="77" xfId="0" applyFont="1" applyBorder="1" applyAlignment="1">
      <alignment horizontal="right" vertical="center"/>
    </xf>
    <xf numFmtId="38" fontId="11" fillId="20" borderId="77" xfId="4" applyFont="1" applyFill="1" applyBorder="1" applyAlignment="1" applyProtection="1">
      <alignment horizontal="right" vertical="center" shrinkToFit="1"/>
      <protection locked="0"/>
    </xf>
    <xf numFmtId="0" fontId="20" fillId="0" borderId="67" xfId="0" applyFont="1" applyBorder="1" applyAlignment="1">
      <alignment horizontal="center" vertical="center"/>
    </xf>
    <xf numFmtId="0" fontId="11" fillId="0" borderId="65" xfId="0" applyFont="1" applyBorder="1" applyAlignment="1">
      <alignment horizontal="center" vertical="center"/>
    </xf>
    <xf numFmtId="0" fontId="11" fillId="0" borderId="44" xfId="0" applyFont="1" applyBorder="1" applyAlignment="1">
      <alignment horizontal="right" vertical="center"/>
    </xf>
    <xf numFmtId="0" fontId="21" fillId="0" borderId="0" xfId="0" applyFont="1" applyAlignment="1">
      <alignment horizontal="center" vertical="center"/>
    </xf>
    <xf numFmtId="178" fontId="10" fillId="0" borderId="0" xfId="0" quotePrefix="1" applyNumberFormat="1" applyFont="1" applyAlignment="1">
      <alignment horizontal="right" vertical="center"/>
    </xf>
    <xf numFmtId="0" fontId="10" fillId="4" borderId="0" xfId="0" applyFont="1" applyFill="1" applyAlignment="1">
      <alignment horizontal="center" vertical="center" shrinkToFit="1"/>
    </xf>
    <xf numFmtId="38" fontId="11" fillId="4" borderId="71" xfId="4" applyFont="1" applyFill="1" applyBorder="1" applyAlignment="1" applyProtection="1">
      <alignment horizontal="right" vertical="center" shrinkToFit="1"/>
      <protection locked="0"/>
    </xf>
    <xf numFmtId="0" fontId="11" fillId="0" borderId="71" xfId="0" applyFont="1" applyBorder="1" applyAlignment="1">
      <alignment horizontal="right" vertical="center"/>
    </xf>
    <xf numFmtId="0" fontId="11" fillId="0" borderId="74" xfId="0" applyFont="1" applyBorder="1" applyAlignment="1">
      <alignment horizontal="right" vertical="center"/>
    </xf>
    <xf numFmtId="179" fontId="11" fillId="4" borderId="71" xfId="0" applyNumberFormat="1" applyFont="1" applyFill="1" applyBorder="1" applyAlignment="1" applyProtection="1">
      <alignment horizontal="right" vertical="center" shrinkToFit="1"/>
      <protection locked="0"/>
    </xf>
    <xf numFmtId="0" fontId="11" fillId="11" borderId="0" xfId="0" applyFont="1" applyFill="1" applyAlignment="1">
      <alignment horizontal="center" vertical="center"/>
    </xf>
    <xf numFmtId="38" fontId="10" fillId="4" borderId="22" xfId="4" applyFont="1" applyFill="1" applyBorder="1" applyAlignment="1" applyProtection="1">
      <alignment horizontal="right" vertical="center" shrinkToFit="1"/>
      <protection locked="0"/>
    </xf>
    <xf numFmtId="0" fontId="11" fillId="4" borderId="22" xfId="0" applyFont="1" applyFill="1" applyBorder="1" applyAlignment="1" applyProtection="1">
      <alignment horizontal="left" vertical="center" wrapText="1"/>
      <protection locked="0"/>
    </xf>
    <xf numFmtId="0" fontId="11" fillId="0" borderId="71" xfId="0" applyFont="1" applyBorder="1" applyAlignment="1">
      <alignment horizontal="right" vertical="center" wrapText="1"/>
    </xf>
    <xf numFmtId="0" fontId="11" fillId="0" borderId="22" xfId="0" applyFont="1" applyBorder="1" applyAlignment="1">
      <alignment horizontal="right" wrapText="1"/>
    </xf>
    <xf numFmtId="0" fontId="11" fillId="18" borderId="0" xfId="0" applyFont="1" applyFill="1" applyAlignment="1">
      <alignment horizontal="center" vertical="center"/>
    </xf>
    <xf numFmtId="0" fontId="29" fillId="0" borderId="0" xfId="5" applyFont="1" applyAlignment="1" applyProtection="1">
      <alignment horizontal="left" vertical="center"/>
    </xf>
    <xf numFmtId="0" fontId="11" fillId="4" borderId="44" xfId="0" applyFont="1" applyFill="1" applyBorder="1" applyAlignment="1" applyProtection="1">
      <alignment horizontal="left" vertical="center" wrapText="1"/>
      <protection locked="0"/>
    </xf>
    <xf numFmtId="0" fontId="11" fillId="4" borderId="43" xfId="0" applyFont="1" applyFill="1" applyBorder="1" applyAlignment="1" applyProtection="1">
      <alignment horizontal="left" vertical="center" wrapText="1"/>
      <protection locked="0"/>
    </xf>
    <xf numFmtId="0" fontId="10" fillId="0" borderId="0" xfId="0" applyFont="1" applyAlignment="1">
      <alignment horizontal="center" wrapText="1"/>
    </xf>
    <xf numFmtId="38" fontId="11" fillId="4" borderId="65" xfId="4" applyFont="1" applyFill="1" applyBorder="1" applyAlignment="1" applyProtection="1">
      <alignment horizontal="right" vertical="center" shrinkToFit="1"/>
      <protection locked="0"/>
    </xf>
    <xf numFmtId="38" fontId="11" fillId="20" borderId="76" xfId="4" applyFont="1" applyFill="1" applyBorder="1" applyAlignment="1" applyProtection="1">
      <alignment horizontal="right" vertical="center" shrinkToFit="1"/>
      <protection locked="0"/>
    </xf>
    <xf numFmtId="0" fontId="11" fillId="20" borderId="0" xfId="0" applyFont="1" applyFill="1" applyAlignment="1" applyProtection="1">
      <alignment horizontal="left" vertical="center" wrapText="1"/>
      <protection locked="0"/>
    </xf>
    <xf numFmtId="0" fontId="11" fillId="20" borderId="51" xfId="0" applyFont="1" applyFill="1" applyBorder="1" applyAlignment="1" applyProtection="1">
      <alignment horizontal="left" vertical="center" wrapText="1"/>
      <protection locked="0"/>
    </xf>
    <xf numFmtId="0" fontId="10" fillId="0" borderId="75" xfId="0" applyFont="1" applyBorder="1" applyAlignment="1">
      <alignment horizontal="center" wrapText="1"/>
    </xf>
    <xf numFmtId="0" fontId="11" fillId="0" borderId="74" xfId="0" applyFont="1" applyBorder="1" applyAlignment="1">
      <alignment horizontal="right" vertical="center" wrapText="1"/>
    </xf>
    <xf numFmtId="179" fontId="11" fillId="20" borderId="71" xfId="0" applyNumberFormat="1" applyFont="1" applyFill="1" applyBorder="1" applyAlignment="1" applyProtection="1">
      <alignment horizontal="right" vertical="center" shrinkToFit="1"/>
      <protection locked="0"/>
    </xf>
    <xf numFmtId="0" fontId="11" fillId="4" borderId="71" xfId="0" applyFont="1" applyFill="1" applyBorder="1" applyAlignment="1" applyProtection="1">
      <alignment horizontal="left" vertical="center" wrapText="1"/>
      <protection locked="0"/>
    </xf>
    <xf numFmtId="0" fontId="6" fillId="2" borderId="2" xfId="0" applyFont="1" applyFill="1" applyBorder="1" applyAlignment="1">
      <alignment horizontal="left" vertical="center"/>
    </xf>
    <xf numFmtId="0" fontId="6" fillId="2" borderId="4" xfId="0" applyFont="1" applyFill="1" applyBorder="1" applyAlignment="1">
      <alignment horizontal="left" vertical="center"/>
    </xf>
    <xf numFmtId="0" fontId="6" fillId="2" borderId="5" xfId="0" applyFont="1" applyFill="1" applyBorder="1" applyAlignment="1">
      <alignment horizontal="center" vertical="center"/>
    </xf>
    <xf numFmtId="0" fontId="6" fillId="2" borderId="72"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3" xfId="0" applyFont="1" applyFill="1" applyBorder="1" applyAlignment="1">
      <alignment horizontal="left" vertical="center"/>
    </xf>
    <xf numFmtId="0" fontId="6" fillId="2" borderId="2" xfId="0" applyFont="1" applyFill="1" applyBorder="1">
      <alignment vertical="center"/>
    </xf>
    <xf numFmtId="0" fontId="6" fillId="2" borderId="3" xfId="0" applyFont="1" applyFill="1" applyBorder="1">
      <alignment vertical="center"/>
    </xf>
    <xf numFmtId="0" fontId="6" fillId="9" borderId="5" xfId="0" applyFont="1" applyFill="1" applyBorder="1" applyAlignment="1">
      <alignment horizontal="center" vertical="center"/>
    </xf>
    <xf numFmtId="0" fontId="6" fillId="9" borderId="6" xfId="0" applyFont="1" applyFill="1" applyBorder="1" applyAlignment="1">
      <alignment horizontal="center" vertical="center"/>
    </xf>
    <xf numFmtId="0" fontId="6" fillId="9" borderId="1" xfId="0" applyFont="1" applyFill="1" applyBorder="1" applyAlignment="1">
      <alignment horizontal="center" vertical="center"/>
    </xf>
    <xf numFmtId="0" fontId="6" fillId="9" borderId="5" xfId="0" applyFont="1" applyFill="1" applyBorder="1" applyAlignment="1">
      <alignment horizontal="center" vertical="center" wrapText="1"/>
    </xf>
    <xf numFmtId="0" fontId="6" fillId="9" borderId="2" xfId="0" applyFont="1" applyFill="1" applyBorder="1" applyAlignment="1">
      <alignment horizontal="center" vertical="center" wrapText="1"/>
    </xf>
    <xf numFmtId="0" fontId="6" fillId="9" borderId="3" xfId="0" applyFont="1" applyFill="1" applyBorder="1" applyAlignment="1">
      <alignment horizontal="center" vertical="center" wrapText="1"/>
    </xf>
    <xf numFmtId="0" fontId="6" fillId="9" borderId="4" xfId="0" applyFont="1" applyFill="1" applyBorder="1" applyAlignment="1">
      <alignment horizontal="center" vertical="center" wrapText="1"/>
    </xf>
    <xf numFmtId="0" fontId="6" fillId="0" borderId="5" xfId="0" applyFont="1" applyBorder="1" applyAlignment="1">
      <alignment horizontal="center" vertical="center"/>
    </xf>
    <xf numFmtId="0" fontId="6" fillId="0" borderId="72" xfId="0" applyFont="1" applyBorder="1" applyAlignment="1">
      <alignment horizontal="center" vertical="center"/>
    </xf>
    <xf numFmtId="0" fontId="6" fillId="0" borderId="6" xfId="0" applyFont="1" applyBorder="1" applyAlignment="1">
      <alignment horizontal="center" vertical="center"/>
    </xf>
    <xf numFmtId="0" fontId="6" fillId="0" borderId="1" xfId="0" applyFont="1" applyBorder="1" applyAlignment="1">
      <alignment horizontal="center" vertical="center"/>
    </xf>
  </cellXfs>
  <cellStyles count="9">
    <cellStyle name="ハイパーリンク" xfId="5" builtinId="8" customBuiltin="1"/>
    <cellStyle name="ハイパーリンク 2" xfId="6" xr:uid="{AD015547-39CF-4C6F-B64F-C2524708D94E}"/>
    <cellStyle name="ハイパーリンク 3" xfId="8" xr:uid="{766EAAF1-9649-4C2E-89FF-207553CC13C1}"/>
    <cellStyle name="桁区切り" xfId="4" builtinId="6"/>
    <cellStyle name="桁区切り 2" xfId="3" xr:uid="{8DB05FFA-E503-4A35-9178-2F8A7DC6EC83}"/>
    <cellStyle name="標準" xfId="0" builtinId="0"/>
    <cellStyle name="標準 2" xfId="2" xr:uid="{51A1FFE7-16A0-4C9F-9D11-13C5E6CAB1CC}"/>
    <cellStyle name="標準 4" xfId="1" xr:uid="{1FB2925B-9956-4585-8231-166A85422522}"/>
    <cellStyle name="表示済みのハイパーリンク" xfId="7" builtinId="9" customBuiltin="1"/>
  </cellStyles>
  <dxfs count="8">
    <dxf>
      <fill>
        <patternFill patternType="solid">
          <bgColor theme="0" tint="-0.24994659260841701"/>
        </patternFill>
      </fill>
    </dxf>
    <dxf>
      <fill>
        <patternFill>
          <bgColor theme="9" tint="0.79998168889431442"/>
        </patternFill>
      </fill>
    </dxf>
    <dxf>
      <fill>
        <patternFill>
          <bgColor theme="0" tint="-0.24994659260841701"/>
        </patternFill>
      </fill>
    </dxf>
    <dxf>
      <fill>
        <patternFill>
          <bgColor rgb="FFBFBFBF"/>
        </patternFill>
      </fill>
    </dxf>
    <dxf>
      <fill>
        <patternFill patternType="none">
          <bgColor auto="1"/>
        </patternFill>
      </fill>
    </dxf>
    <dxf>
      <fill>
        <patternFill patternType="none">
          <bgColor auto="1"/>
        </patternFill>
      </fill>
    </dxf>
    <dxf>
      <fill>
        <patternFill>
          <bgColor rgb="FFBFBFBF"/>
        </patternFill>
      </fill>
    </dxf>
    <dxf>
      <fill>
        <patternFill>
          <bgColor theme="0" tint="-0.24994659260841701"/>
        </patternFill>
      </fill>
    </dxf>
  </dxfs>
  <tableStyles count="0" defaultTableStyle="TableStyleMedium2" defaultPivotStyle="PivotStyleLight16"/>
  <colors>
    <mruColors>
      <color rgb="FF94DCF8"/>
      <color rgb="FF47D359"/>
      <color rgb="FFFFFF66"/>
      <color rgb="FFFFFF64"/>
      <color rgb="FFFFFF8F"/>
      <color rgb="FFFFFF99"/>
      <color rgb="FFFFCC99"/>
      <color rgb="FFBFBFBF"/>
      <color rgb="FF78ADE2"/>
      <color rgb="FF93DC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CheckBox" fmlaLink="$AM$66" lockText="1" noThreeD="1"/>
</file>

<file path=xl/ctrlProps/ctrlProp101.xml><?xml version="1.0" encoding="utf-8"?>
<formControlPr xmlns="http://schemas.microsoft.com/office/spreadsheetml/2009/9/main" objectType="CheckBox" fmlaLink="$AN$66" lockText="1" noThreeD="1"/>
</file>

<file path=xl/ctrlProps/ctrlProp102.xml><?xml version="1.0" encoding="utf-8"?>
<formControlPr xmlns="http://schemas.microsoft.com/office/spreadsheetml/2009/9/main" objectType="CheckBox" fmlaLink="$AO$66" lockText="1" noThreeD="1"/>
</file>

<file path=xl/ctrlProps/ctrlProp103.xml><?xml version="1.0" encoding="utf-8"?>
<formControlPr xmlns="http://schemas.microsoft.com/office/spreadsheetml/2009/9/main" objectType="CheckBox" fmlaLink="$AP$66" lockText="1" noThreeD="1"/>
</file>

<file path=xl/ctrlProps/ctrlProp104.xml><?xml version="1.0" encoding="utf-8"?>
<formControlPr xmlns="http://schemas.microsoft.com/office/spreadsheetml/2009/9/main" objectType="CheckBox" fmlaLink="$AQ$66" lockText="1" noThreeD="1"/>
</file>

<file path=xl/ctrlProps/ctrlProp105.xml><?xml version="1.0" encoding="utf-8"?>
<formControlPr xmlns="http://schemas.microsoft.com/office/spreadsheetml/2009/9/main" objectType="CheckBox" fmlaLink="$AR$66" lockText="1" noThreeD="1"/>
</file>

<file path=xl/ctrlProps/ctrlProp106.xml><?xml version="1.0" encoding="utf-8"?>
<formControlPr xmlns="http://schemas.microsoft.com/office/spreadsheetml/2009/9/main" objectType="CheckBox" fmlaLink="$AS$140" lockText="1" noThreeD="1"/>
</file>

<file path=xl/ctrlProps/ctrlProp107.xml><?xml version="1.0" encoding="utf-8"?>
<formControlPr xmlns="http://schemas.microsoft.com/office/spreadsheetml/2009/9/main" objectType="CheckBox" fmlaLink="$AS$144" lockText="1" noThreeD="1"/>
</file>

<file path=xl/ctrlProps/ctrlProp108.xml><?xml version="1.0" encoding="utf-8"?>
<formControlPr xmlns="http://schemas.microsoft.com/office/spreadsheetml/2009/9/main" objectType="CheckBox" fmlaLink="$AT$140" lockText="1" noThreeD="1"/>
</file>

<file path=xl/ctrlProps/ctrlProp109.xml><?xml version="1.0" encoding="utf-8"?>
<formControlPr xmlns="http://schemas.microsoft.com/office/spreadsheetml/2009/9/main" objectType="CheckBox" fmlaLink="$AT$144" lockText="1"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Radio" firstButton="1" fmlaLink="$AQ$133"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lockText="1"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Radio" firstButton="1" fmlaLink="$AQ$211"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Radio" firstButton="1" fmlaLink="$AQ$72"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Radio" lockText="1"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Radio" firstButton="1" fmlaLink="$AQ$69"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CheckBox" fmlaLink="$AS$66"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Radio" firstButton="1" fmlaLink="$AQ$79" lockText="1" noThreeD="1"/>
</file>

<file path=xl/ctrlProps/ctrlProp140.xml><?xml version="1.0" encoding="utf-8"?>
<formControlPr xmlns="http://schemas.microsoft.com/office/spreadsheetml/2009/9/main" objectType="CheckBox" fmlaLink="$AL$127" lockText="1"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Radio" firstButton="1" fmlaLink="$AQ$75"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Radio" lockText="1" noThreeD="1"/>
</file>

<file path=xl/ctrlProps/ctrlProp145.xml><?xml version="1.0" encoding="utf-8"?>
<formControlPr xmlns="http://schemas.microsoft.com/office/spreadsheetml/2009/9/main" objectType="CheckBox" fmlaLink="$AN$140" lockText="1" noThreeD="1"/>
</file>

<file path=xl/ctrlProps/ctrlProp146.xml><?xml version="1.0" encoding="utf-8"?>
<formControlPr xmlns="http://schemas.microsoft.com/office/spreadsheetml/2009/9/main" objectType="CheckBox" fmlaLink="$AN$144" lockText="1"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Radio" firstButton="1" fmlaLink="$AQ$91"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firstButton="1" fmlaLink="$AQ$129" lockText="1" noThreeD="1"/>
</file>

<file path=xl/ctrlProps/ctrlProp2.xml><?xml version="1.0" encoding="utf-8"?>
<formControlPr xmlns="http://schemas.microsoft.com/office/spreadsheetml/2009/9/main" objectType="Radio" firstButton="1" fmlaLink="$AQ$17" lockText="1" noThreeD="1"/>
</file>

<file path=xl/ctrlProps/ctrlProp20.xml><?xml version="1.0" encoding="utf-8"?>
<formControlPr xmlns="http://schemas.microsoft.com/office/spreadsheetml/2009/9/main" objectType="CheckBox" fmlaLink="$AL$205" lockText="1" noThreeD="1"/>
</file>

<file path=xl/ctrlProps/ctrlProp21.xml><?xml version="1.0" encoding="utf-8"?>
<formControlPr xmlns="http://schemas.microsoft.com/office/spreadsheetml/2009/9/main" objectType="CheckBox" fmlaLink="$AM$205" lockText="1" noThreeD="1"/>
</file>

<file path=xl/ctrlProps/ctrlProp22.xml><?xml version="1.0" encoding="utf-8"?>
<formControlPr xmlns="http://schemas.microsoft.com/office/spreadsheetml/2009/9/main" objectType="CheckBox" fmlaLink="$AN$205" lockText="1" noThreeD="1"/>
</file>

<file path=xl/ctrlProps/ctrlProp23.xml><?xml version="1.0" encoding="utf-8"?>
<formControlPr xmlns="http://schemas.microsoft.com/office/spreadsheetml/2009/9/main" objectType="CheckBox" fmlaLink="$AP$205" lockText="1" noThreeD="1"/>
</file>

<file path=xl/ctrlProps/ctrlProp24.xml><?xml version="1.0" encoding="utf-8"?>
<formControlPr xmlns="http://schemas.microsoft.com/office/spreadsheetml/2009/9/main" objectType="CheckBox" fmlaLink="$AQ$205" lockText="1" noThreeD="1"/>
</file>

<file path=xl/ctrlProps/ctrlProp25.xml><?xml version="1.0" encoding="utf-8"?>
<formControlPr xmlns="http://schemas.microsoft.com/office/spreadsheetml/2009/9/main" objectType="CheckBox" fmlaLink="$AL$140" lockText="1" noThreeD="1"/>
</file>

<file path=xl/ctrlProps/ctrlProp26.xml><?xml version="1.0" encoding="utf-8"?>
<formControlPr xmlns="http://schemas.microsoft.com/office/spreadsheetml/2009/9/main" objectType="CheckBox" fmlaLink="$AL$144" lockText="1" noThreeD="1"/>
</file>

<file path=xl/ctrlProps/ctrlProp27.xml><?xml version="1.0" encoding="utf-8"?>
<formControlPr xmlns="http://schemas.microsoft.com/office/spreadsheetml/2009/9/main" objectType="CheckBox" fmlaLink="$AM$144" lockText="1" noThreeD="1"/>
</file>

<file path=xl/ctrlProps/ctrlProp28.xml><?xml version="1.0" encoding="utf-8"?>
<formControlPr xmlns="http://schemas.microsoft.com/office/spreadsheetml/2009/9/main" objectType="CheckBox" fmlaLink="$AO$144" lockText="1" noThreeD="1"/>
</file>

<file path=xl/ctrlProps/ctrlProp29.xml><?xml version="1.0" encoding="utf-8"?>
<formControlPr xmlns="http://schemas.microsoft.com/office/spreadsheetml/2009/9/main" objectType="CheckBox" fmlaLink="$AP$144"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CheckBox" fmlaLink="$AQ$144" lockText="1" noThreeD="1"/>
</file>

<file path=xl/ctrlProps/ctrlProp31.xml><?xml version="1.0" encoding="utf-8"?>
<formControlPr xmlns="http://schemas.microsoft.com/office/spreadsheetml/2009/9/main" objectType="CheckBox" fmlaLink="$AR$144" lockText="1" noThreeD="1"/>
</file>

<file path=xl/ctrlProps/ctrlProp32.xml><?xml version="1.0" encoding="utf-8"?>
<formControlPr xmlns="http://schemas.microsoft.com/office/spreadsheetml/2009/9/main" objectType="CheckBox" fmlaLink="$AU$144" lockText="1" noThreeD="1"/>
</file>

<file path=xl/ctrlProps/ctrlProp33.xml><?xml version="1.0" encoding="utf-8"?>
<formControlPr xmlns="http://schemas.microsoft.com/office/spreadsheetml/2009/9/main" objectType="CheckBox" fmlaLink="$AV$144" lockText="1" noThreeD="1"/>
</file>

<file path=xl/ctrlProps/ctrlProp34.xml><?xml version="1.0" encoding="utf-8"?>
<formControlPr xmlns="http://schemas.microsoft.com/office/spreadsheetml/2009/9/main" objectType="CheckBox" fmlaLink="$AX$144" lockText="1" noThreeD="1"/>
</file>

<file path=xl/ctrlProps/ctrlProp35.xml><?xml version="1.0" encoding="utf-8"?>
<formControlPr xmlns="http://schemas.microsoft.com/office/spreadsheetml/2009/9/main" objectType="CheckBox" fmlaLink="$AY$144" lockText="1" noThreeD="1"/>
</file>

<file path=xl/ctrlProps/ctrlProp36.xml><?xml version="1.0" encoding="utf-8"?>
<formControlPr xmlns="http://schemas.microsoft.com/office/spreadsheetml/2009/9/main" objectType="CheckBox" fmlaLink="$AZ$144" lockText="1" noThreeD="1"/>
</file>

<file path=xl/ctrlProps/ctrlProp37.xml><?xml version="1.0" encoding="utf-8"?>
<formControlPr xmlns="http://schemas.microsoft.com/office/spreadsheetml/2009/9/main" objectType="CheckBox" fmlaLink="$BA$144" lockText="1" noThreeD="1"/>
</file>

<file path=xl/ctrlProps/ctrlProp38.xml><?xml version="1.0" encoding="utf-8"?>
<formControlPr xmlns="http://schemas.microsoft.com/office/spreadsheetml/2009/9/main" objectType="CheckBox" fmlaLink="$BB$144" lockText="1" noThreeD="1"/>
</file>

<file path=xl/ctrlProps/ctrlProp39.xml><?xml version="1.0" encoding="utf-8"?>
<formControlPr xmlns="http://schemas.microsoft.com/office/spreadsheetml/2009/9/main" objectType="CheckBox" fmlaLink="$BC$144"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CheckBox" fmlaLink="$BD$140" lockText="1" noThreeD="1"/>
</file>

<file path=xl/ctrlProps/ctrlProp41.xml><?xml version="1.0" encoding="utf-8"?>
<formControlPr xmlns="http://schemas.microsoft.com/office/spreadsheetml/2009/9/main" objectType="CheckBox" fmlaLink="$AW$144" lockText="1" noThreeD="1"/>
</file>

<file path=xl/ctrlProps/ctrlProp42.xml><?xml version="1.0" encoding="utf-8"?>
<formControlPr xmlns="http://schemas.microsoft.com/office/spreadsheetml/2009/9/main" objectType="CheckBox" fmlaLink="$AM$140" lockText="1" noThreeD="1"/>
</file>

<file path=xl/ctrlProps/ctrlProp43.xml><?xml version="1.0" encoding="utf-8"?>
<formControlPr xmlns="http://schemas.microsoft.com/office/spreadsheetml/2009/9/main" objectType="CheckBox" fmlaLink="$AO$140" lockText="1" noThreeD="1"/>
</file>

<file path=xl/ctrlProps/ctrlProp44.xml><?xml version="1.0" encoding="utf-8"?>
<formControlPr xmlns="http://schemas.microsoft.com/office/spreadsheetml/2009/9/main" objectType="CheckBox" fmlaLink="$AP$140" lockText="1" noThreeD="1"/>
</file>

<file path=xl/ctrlProps/ctrlProp45.xml><?xml version="1.0" encoding="utf-8"?>
<formControlPr xmlns="http://schemas.microsoft.com/office/spreadsheetml/2009/9/main" objectType="CheckBox" fmlaLink="$AQ$140" lockText="1" noThreeD="1"/>
</file>

<file path=xl/ctrlProps/ctrlProp46.xml><?xml version="1.0" encoding="utf-8"?>
<formControlPr xmlns="http://schemas.microsoft.com/office/spreadsheetml/2009/9/main" objectType="CheckBox" fmlaLink="$AR$140" lockText="1" noThreeD="1"/>
</file>

<file path=xl/ctrlProps/ctrlProp47.xml><?xml version="1.0" encoding="utf-8"?>
<formControlPr xmlns="http://schemas.microsoft.com/office/spreadsheetml/2009/9/main" objectType="CheckBox" fmlaLink="$AU$140" lockText="1" noThreeD="1"/>
</file>

<file path=xl/ctrlProps/ctrlProp48.xml><?xml version="1.0" encoding="utf-8"?>
<formControlPr xmlns="http://schemas.microsoft.com/office/spreadsheetml/2009/9/main" objectType="CheckBox" fmlaLink="$AV$140" lockText="1" noThreeD="1"/>
</file>

<file path=xl/ctrlProps/ctrlProp49.xml><?xml version="1.0" encoding="utf-8"?>
<formControlPr xmlns="http://schemas.microsoft.com/office/spreadsheetml/2009/9/main" objectType="CheckBox" fmlaLink="$AW$140" lockText="1" noThreeD="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CheckBox" fmlaLink="$AX$140" lockText="1" noThreeD="1"/>
</file>

<file path=xl/ctrlProps/ctrlProp51.xml><?xml version="1.0" encoding="utf-8"?>
<formControlPr xmlns="http://schemas.microsoft.com/office/spreadsheetml/2009/9/main" objectType="CheckBox" fmlaLink="$AY$140" lockText="1" noThreeD="1"/>
</file>

<file path=xl/ctrlProps/ctrlProp52.xml><?xml version="1.0" encoding="utf-8"?>
<formControlPr xmlns="http://schemas.microsoft.com/office/spreadsheetml/2009/9/main" objectType="CheckBox" fmlaLink="$AZ$140" lockText="1" noThreeD="1"/>
</file>

<file path=xl/ctrlProps/ctrlProp53.xml><?xml version="1.0" encoding="utf-8"?>
<formControlPr xmlns="http://schemas.microsoft.com/office/spreadsheetml/2009/9/main" objectType="CheckBox" fmlaLink="$BA$140" lockText="1" noThreeD="1"/>
</file>

<file path=xl/ctrlProps/ctrlProp54.xml><?xml version="1.0" encoding="utf-8"?>
<formControlPr xmlns="http://schemas.microsoft.com/office/spreadsheetml/2009/9/main" objectType="CheckBox" fmlaLink="$BB$140" lockText="1" noThreeD="1"/>
</file>

<file path=xl/ctrlProps/ctrlProp55.xml><?xml version="1.0" encoding="utf-8"?>
<formControlPr xmlns="http://schemas.microsoft.com/office/spreadsheetml/2009/9/main" objectType="CheckBox" fmlaLink="$BC$140" lockText="1" noThreeD="1"/>
</file>

<file path=xl/ctrlProps/ctrlProp56.xml><?xml version="1.0" encoding="utf-8"?>
<formControlPr xmlns="http://schemas.microsoft.com/office/spreadsheetml/2009/9/main" objectType="Radio" firstButton="1" fmlaLink="$AQ$14" lockText="1" noThreeD="1"/>
</file>

<file path=xl/ctrlProps/ctrlProp57.xml><?xml version="1.0" encoding="utf-8"?>
<formControlPr xmlns="http://schemas.microsoft.com/office/spreadsheetml/2009/9/main" objectType="CheckBox" fmlaLink="$AO$205"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Radio" firstButton="1" fmlaLink="$AQ$44" lockText="1" noThreeD="1"/>
</file>

<file path=xl/ctrlProps/ctrlProp6.xml><?xml version="1.0" encoding="utf-8"?>
<formControlPr xmlns="http://schemas.microsoft.com/office/spreadsheetml/2009/9/main" objectType="Radio" firstButton="1" fmlaLink="$AQ$20" lockText="1"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fmlaLink="$AQ$48" lockText="1" noThreeD="1"/>
</file>

<file path=xl/ctrlProps/ctrlProp68.xml><?xml version="1.0" encoding="utf-8"?>
<formControlPr xmlns="http://schemas.microsoft.com/office/spreadsheetml/2009/9/main" objectType="Radio" firstButton="1" fmlaLink="$AQ$52"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Radio" firstButton="1" fmlaLink="$AQ$56"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firstButton="1" fmlaLink="$AQ$23"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Radio" firstButton="1" fmlaLink="$AQ$60"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CheckBox" fmlaLink="$AL$66" lockText="1" noThreeD="1"/>
</file>

<file path=xl/drawings/_rels/drawing1.xml.rels><?xml version="1.0" encoding="UTF-8" standalone="yes"?>
<Relationships xmlns="http://schemas.openxmlformats.org/package/2006/relationships"><Relationship Id="rId2" Type="http://schemas.openxmlformats.org/officeDocument/2006/relationships/hyperlink" Target="mailto:sho-ene@pref.nagano.lg.jp" TargetMode="External"/><Relationship Id="rId1" Type="http://schemas.openxmlformats.org/officeDocument/2006/relationships/hyperlink" Target="mailto:nagano_zeb@chugai-tec.co.jp" TargetMode="External"/></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257175</xdr:rowOff>
    </xdr:from>
    <xdr:ext cx="8267700" cy="314638"/>
    <xdr:sp macro="" textlink="">
      <xdr:nvSpPr>
        <xdr:cNvPr id="5580" name="テキスト ボックス 文頭">
          <a:extLst>
            <a:ext uri="{FF2B5EF4-FFF2-40B4-BE49-F238E27FC236}">
              <a16:creationId xmlns:a16="http://schemas.microsoft.com/office/drawing/2014/main" id="{E1FB8BEB-A411-6DA1-416C-0872F1B88A98}"/>
            </a:ext>
          </a:extLst>
        </xdr:cNvPr>
        <xdr:cNvSpPr txBox="1"/>
      </xdr:nvSpPr>
      <xdr:spPr>
        <a:xfrm>
          <a:off x="0" y="457200"/>
          <a:ext cx="8267700" cy="3146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altLang="ja-JP" sz="1050" spc="-70" baseline="0">
              <a:latin typeface="Meiryo UI" panose="020B0604030504040204" pitchFamily="50" charset="-128"/>
              <a:ea typeface="Meiryo UI" panose="020B0604030504040204" pitchFamily="50" charset="-128"/>
            </a:rPr>
            <a:t>※</a:t>
          </a:r>
          <a:r>
            <a:rPr lang="ja-JP" altLang="ja-JP" sz="1050" spc="-70" baseline="0">
              <a:latin typeface="Meiryo UI" panose="020B0604030504040204" pitchFamily="50" charset="-128"/>
              <a:ea typeface="Meiryo UI" panose="020B0604030504040204" pitchFamily="50" charset="-128"/>
            </a:rPr>
            <a:t>本アンケートの目的や調査結果の利用については、【「建築物のZEB化普及拡大に向けた調査・分析業務」におけるアンケート調査について</a:t>
          </a:r>
          <a:r>
            <a:rPr lang="en-US" altLang="ja-JP" sz="1050" spc="-70" baseline="0">
              <a:latin typeface="Meiryo UI" panose="020B0604030504040204" pitchFamily="50" charset="-128"/>
              <a:ea typeface="Meiryo UI" panose="020B0604030504040204" pitchFamily="50" charset="-128"/>
            </a:rPr>
            <a:t>(</a:t>
          </a:r>
          <a:r>
            <a:rPr lang="ja-JP" altLang="ja-JP" sz="1050" spc="-70" baseline="0">
              <a:latin typeface="Meiryo UI" panose="020B0604030504040204" pitchFamily="50" charset="-128"/>
              <a:ea typeface="Meiryo UI" panose="020B0604030504040204" pitchFamily="50" charset="-128"/>
            </a:rPr>
            <a:t>依頼</a:t>
          </a:r>
          <a:r>
            <a:rPr lang="en-US" altLang="ja-JP" sz="1050" spc="-70" baseline="0">
              <a:latin typeface="Meiryo UI" panose="020B0604030504040204" pitchFamily="50" charset="-128"/>
              <a:ea typeface="Meiryo UI" panose="020B0604030504040204" pitchFamily="50" charset="-128"/>
            </a:rPr>
            <a:t>)</a:t>
          </a:r>
          <a:r>
            <a:rPr lang="ja-JP" altLang="ja-JP" sz="1050" spc="-70" baseline="0">
              <a:latin typeface="Meiryo UI" panose="020B0604030504040204" pitchFamily="50" charset="-128"/>
              <a:ea typeface="Meiryo UI" panose="020B0604030504040204" pitchFamily="50" charset="-128"/>
            </a:rPr>
            <a:t>】をご確認ください。</a:t>
          </a:r>
          <a:endParaRPr kumimoji="1" lang="ja-JP" altLang="en-US" sz="1050" spc="-70" baseline="0">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4</xdr:col>
          <xdr:colOff>228600</xdr:colOff>
          <xdr:row>9</xdr:row>
          <xdr:rowOff>312420</xdr:rowOff>
        </xdr:from>
        <xdr:to>
          <xdr:col>14</xdr:col>
          <xdr:colOff>228600</xdr:colOff>
          <xdr:row>11</xdr:row>
          <xdr:rowOff>68580</xdr:rowOff>
        </xdr:to>
        <xdr:sp macro="" textlink="">
          <xdr:nvSpPr>
            <xdr:cNvPr id="5188" name="Group Box A" hidden="1">
              <a:extLst>
                <a:ext uri="{63B3BB69-23CF-44E3-9099-C40C66FF867C}">
                  <a14:compatExt spid="_x0000_s5188"/>
                </a:ext>
                <a:ext uri="{FF2B5EF4-FFF2-40B4-BE49-F238E27FC236}">
                  <a16:creationId xmlns:a16="http://schemas.microsoft.com/office/drawing/2014/main" id="{00000000-0008-0000-0100-000044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グループA</a:t>
              </a:r>
            </a:p>
          </xdr:txBody>
        </xdr:sp>
        <xdr:clientData/>
      </xdr:twoCellAnchor>
    </mc:Choice>
    <mc:Fallback/>
  </mc:AlternateContent>
  <xdr:oneCellAnchor>
    <xdr:from>
      <xdr:col>5</xdr:col>
      <xdr:colOff>219075</xdr:colOff>
      <xdr:row>10</xdr:row>
      <xdr:rowOff>38100</xdr:rowOff>
    </xdr:from>
    <xdr:ext cx="466794" cy="325217"/>
    <xdr:sp macro="" textlink="$AL$15">
      <xdr:nvSpPr>
        <xdr:cNvPr id="5194" name="テキスト ボックス A-1">
          <a:extLst>
            <a:ext uri="{FF2B5EF4-FFF2-40B4-BE49-F238E27FC236}">
              <a16:creationId xmlns:a16="http://schemas.microsoft.com/office/drawing/2014/main" id="{51666C45-7230-7C14-B35C-B0739E41EEDF}"/>
            </a:ext>
          </a:extLst>
        </xdr:cNvPr>
        <xdr:cNvSpPr txBox="1"/>
      </xdr:nvSpPr>
      <xdr:spPr>
        <a:xfrm>
          <a:off x="1666875" y="3171825"/>
          <a:ext cx="466794"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A2B907DF-22E9-48DB-B63A-8548617FD332}" type="TxLink">
            <a:rPr kumimoji="1" lang="ja-JP" altLang="en-US" sz="1100" b="0" i="0" u="none" strike="noStrike">
              <a:solidFill>
                <a:srgbClr val="000000"/>
              </a:solidFill>
              <a:latin typeface="Meiryo UI" panose="020B0604030504040204" pitchFamily="50" charset="-128"/>
              <a:ea typeface="Meiryo UI" panose="020B0604030504040204" pitchFamily="50" charset="-128"/>
            </a:rPr>
            <a:pPr/>
            <a:t>新築</a:t>
          </a:fld>
          <a:endParaRPr kumimoji="1" lang="ja-JP" altLang="en-US" sz="1100">
            <a:latin typeface="Meiryo UI" panose="020B0604030504040204" pitchFamily="50" charset="-128"/>
            <a:ea typeface="Meiryo UI" panose="020B0604030504040204" pitchFamily="50" charset="-128"/>
          </a:endParaRPr>
        </a:p>
      </xdr:txBody>
    </xdr:sp>
    <xdr:clientData/>
  </xdr:oneCellAnchor>
  <xdr:oneCellAnchor>
    <xdr:from>
      <xdr:col>8</xdr:col>
      <xdr:colOff>219075</xdr:colOff>
      <xdr:row>10</xdr:row>
      <xdr:rowOff>28575</xdr:rowOff>
    </xdr:from>
    <xdr:ext cx="466794" cy="325217"/>
    <xdr:sp macro="" textlink="$AM$15">
      <xdr:nvSpPr>
        <xdr:cNvPr id="5197" name="テキスト ボックス A-2">
          <a:extLst>
            <a:ext uri="{FF2B5EF4-FFF2-40B4-BE49-F238E27FC236}">
              <a16:creationId xmlns:a16="http://schemas.microsoft.com/office/drawing/2014/main" id="{4154C643-001D-4B1B-8D61-0B4DBE4FEAAC}"/>
            </a:ext>
          </a:extLst>
        </xdr:cNvPr>
        <xdr:cNvSpPr txBox="1"/>
      </xdr:nvSpPr>
      <xdr:spPr>
        <a:xfrm>
          <a:off x="2466975" y="3162300"/>
          <a:ext cx="466794"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B62823DC-83AA-4933-833B-8DCE3DD6E395}" type="TxLink">
            <a:rPr kumimoji="1" lang="ja-JP" altLang="en-US" sz="1100" b="0" i="0" u="none" strike="noStrike">
              <a:solidFill>
                <a:srgbClr val="000000"/>
              </a:solidFill>
              <a:latin typeface="Meiryo UI" panose="020B0604030504040204" pitchFamily="50" charset="-128"/>
              <a:ea typeface="Meiryo UI" panose="020B0604030504040204" pitchFamily="50" charset="-128"/>
            </a:rPr>
            <a:pPr/>
            <a:t>改修</a:t>
          </a:fld>
          <a:endParaRPr kumimoji="1" lang="ja-JP" altLang="en-US" sz="1100">
            <a:latin typeface="Meiryo UI" panose="020B0604030504040204" pitchFamily="50" charset="-128"/>
            <a:ea typeface="Meiryo UI" panose="020B0604030504040204" pitchFamily="50" charset="-128"/>
          </a:endParaRPr>
        </a:p>
      </xdr:txBody>
    </xdr:sp>
    <xdr:clientData/>
  </xdr:oneCellAnchor>
  <xdr:oneCellAnchor>
    <xdr:from>
      <xdr:col>12</xdr:col>
      <xdr:colOff>0</xdr:colOff>
      <xdr:row>10</xdr:row>
      <xdr:rowOff>38100</xdr:rowOff>
    </xdr:from>
    <xdr:ext cx="466794" cy="325217"/>
    <xdr:sp macro="" textlink="$AN$15">
      <xdr:nvSpPr>
        <xdr:cNvPr id="5434" name="テキスト ボックス A-3">
          <a:extLst>
            <a:ext uri="{FF2B5EF4-FFF2-40B4-BE49-F238E27FC236}">
              <a16:creationId xmlns:a16="http://schemas.microsoft.com/office/drawing/2014/main" id="{4A103E17-2415-4813-97B5-4B916D218A62}"/>
            </a:ext>
          </a:extLst>
        </xdr:cNvPr>
        <xdr:cNvSpPr txBox="1"/>
      </xdr:nvSpPr>
      <xdr:spPr>
        <a:xfrm>
          <a:off x="3314700" y="3171825"/>
          <a:ext cx="466794"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83DA767-009C-4D5C-9BF8-0562193072D1}" type="TxLink">
            <a:rPr kumimoji="1" lang="ja-JP" altLang="en-US" sz="1100" b="0" i="0" u="none" strike="noStrike">
              <a:solidFill>
                <a:srgbClr val="000000"/>
              </a:solidFill>
              <a:latin typeface="Meiryo UI"/>
              <a:ea typeface="Meiryo UI"/>
            </a:rPr>
            <a:pPr/>
            <a:t>増築</a:t>
          </a:fld>
          <a:endParaRPr kumimoji="1" lang="ja-JP" altLang="en-US" sz="1100">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5</xdr:col>
          <xdr:colOff>30480</xdr:colOff>
          <xdr:row>10</xdr:row>
          <xdr:rowOff>45720</xdr:rowOff>
        </xdr:from>
        <xdr:to>
          <xdr:col>7</xdr:col>
          <xdr:colOff>152400</xdr:colOff>
          <xdr:row>10</xdr:row>
          <xdr:rowOff>350520</xdr:rowOff>
        </xdr:to>
        <xdr:sp macro="" textlink="">
          <xdr:nvSpPr>
            <xdr:cNvPr id="5193" name="Option Button A-1" hidden="1">
              <a:extLst>
                <a:ext uri="{63B3BB69-23CF-44E3-9099-C40C66FF867C}">
                  <a14:compatExt spid="_x0000_s5193"/>
                </a:ext>
                <a:ext uri="{FF2B5EF4-FFF2-40B4-BE49-F238E27FC236}">
                  <a16:creationId xmlns:a16="http://schemas.microsoft.com/office/drawing/2014/main" id="{00000000-0008-0000-0100-00004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10</xdr:row>
          <xdr:rowOff>45720</xdr:rowOff>
        </xdr:from>
        <xdr:to>
          <xdr:col>11</xdr:col>
          <xdr:colOff>106680</xdr:colOff>
          <xdr:row>10</xdr:row>
          <xdr:rowOff>350520</xdr:rowOff>
        </xdr:to>
        <xdr:sp macro="" textlink="">
          <xdr:nvSpPr>
            <xdr:cNvPr id="5782" name="Option Button A-2" hidden="1">
              <a:extLst>
                <a:ext uri="{63B3BB69-23CF-44E3-9099-C40C66FF867C}">
                  <a14:compatExt spid="_x0000_s5782"/>
                </a:ext>
                <a:ext uri="{FF2B5EF4-FFF2-40B4-BE49-F238E27FC236}">
                  <a16:creationId xmlns:a16="http://schemas.microsoft.com/office/drawing/2014/main" id="{00000000-0008-0000-0100-00009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10</xdr:row>
          <xdr:rowOff>60960</xdr:rowOff>
        </xdr:from>
        <xdr:to>
          <xdr:col>13</xdr:col>
          <xdr:colOff>175260</xdr:colOff>
          <xdr:row>10</xdr:row>
          <xdr:rowOff>365760</xdr:rowOff>
        </xdr:to>
        <xdr:sp macro="" textlink="">
          <xdr:nvSpPr>
            <xdr:cNvPr id="5429" name="Option Button A-3" hidden="1">
              <a:extLst>
                <a:ext uri="{63B3BB69-23CF-44E3-9099-C40C66FF867C}">
                  <a14:compatExt spid="_x0000_s5194"/>
                </a:ext>
                <a:ext uri="{FF2B5EF4-FFF2-40B4-BE49-F238E27FC236}">
                  <a16:creationId xmlns:a16="http://schemas.microsoft.com/office/drawing/2014/main" id="{00000000-0008-0000-0100-00003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28575</xdr:colOff>
      <xdr:row>2</xdr:row>
      <xdr:rowOff>38100</xdr:rowOff>
    </xdr:from>
    <xdr:to>
      <xdr:col>40</xdr:col>
      <xdr:colOff>542700</xdr:colOff>
      <xdr:row>2</xdr:row>
      <xdr:rowOff>38100</xdr:rowOff>
    </xdr:to>
    <xdr:cxnSp macro="">
      <xdr:nvCxnSpPr>
        <xdr:cNvPr id="22" name="----- グループ A -----">
          <a:extLst>
            <a:ext uri="{FF2B5EF4-FFF2-40B4-BE49-F238E27FC236}">
              <a16:creationId xmlns:a16="http://schemas.microsoft.com/office/drawing/2014/main" id="{9249FD06-1A99-4839-9C3E-C583DA69885E}"/>
            </a:ext>
          </a:extLst>
        </xdr:cNvPr>
        <xdr:cNvCxnSpPr/>
      </xdr:nvCxnSpPr>
      <xdr:spPr>
        <a:xfrm>
          <a:off x="15544800" y="542925"/>
          <a:ext cx="18000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0</xdr:colOff>
          <xdr:row>12</xdr:row>
          <xdr:rowOff>342900</xdr:rowOff>
        </xdr:from>
        <xdr:to>
          <xdr:col>29</xdr:col>
          <xdr:colOff>236220</xdr:colOff>
          <xdr:row>13</xdr:row>
          <xdr:rowOff>411480</xdr:rowOff>
        </xdr:to>
        <xdr:sp macro="" textlink="">
          <xdr:nvSpPr>
            <xdr:cNvPr id="5279" name="Group Box B" hidden="1">
              <a:extLst>
                <a:ext uri="{63B3BB69-23CF-44E3-9099-C40C66FF867C}">
                  <a14:compatExt spid="_x0000_s5279"/>
                </a:ext>
                <a:ext uri="{FF2B5EF4-FFF2-40B4-BE49-F238E27FC236}">
                  <a16:creationId xmlns:a16="http://schemas.microsoft.com/office/drawing/2014/main" id="{00000000-0008-0000-0100-00009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グループB</a:t>
              </a:r>
            </a:p>
          </xdr:txBody>
        </xdr:sp>
        <xdr:clientData/>
      </xdr:twoCellAnchor>
    </mc:Choice>
    <mc:Fallback/>
  </mc:AlternateContent>
  <xdr:oneCellAnchor>
    <xdr:from>
      <xdr:col>5</xdr:col>
      <xdr:colOff>228600</xdr:colOff>
      <xdr:row>13</xdr:row>
      <xdr:rowOff>30067</xdr:rowOff>
    </xdr:from>
    <xdr:ext cx="599588" cy="325217"/>
    <xdr:sp macro="" textlink="$AL$18">
      <xdr:nvSpPr>
        <xdr:cNvPr id="5242" name="テキスト ボックス B-1">
          <a:extLst>
            <a:ext uri="{FF2B5EF4-FFF2-40B4-BE49-F238E27FC236}">
              <a16:creationId xmlns:a16="http://schemas.microsoft.com/office/drawing/2014/main" id="{9C550D1F-D800-4DCD-A6CF-42E17BCEBAF0}"/>
            </a:ext>
          </a:extLst>
        </xdr:cNvPr>
        <xdr:cNvSpPr txBox="1"/>
      </xdr:nvSpPr>
      <xdr:spPr>
        <a:xfrm>
          <a:off x="1676400" y="4278217"/>
          <a:ext cx="599588"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fld id="{7D80E2C4-50BD-4C9D-9432-2B04770FC230}" type="TxLink">
            <a:rPr kumimoji="1" lang="ja-JP" altLang="en-US" sz="1100" b="0" i="0" u="none" strike="noStrike">
              <a:solidFill>
                <a:srgbClr val="000000"/>
              </a:solidFill>
              <a:latin typeface="Meiryo UI" panose="020B0604030504040204" pitchFamily="50" charset="-128"/>
              <a:ea typeface="Meiryo UI" panose="020B0604030504040204" pitchFamily="50" charset="-128"/>
            </a:rPr>
            <a:pPr/>
            <a:t>『ZEB』</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9</xdr:col>
      <xdr:colOff>257175</xdr:colOff>
      <xdr:row>13</xdr:row>
      <xdr:rowOff>20542</xdr:rowOff>
    </xdr:from>
    <xdr:ext cx="948273" cy="325217"/>
    <xdr:sp macro="" textlink="$AM$18">
      <xdr:nvSpPr>
        <xdr:cNvPr id="5243" name="テキスト ボックス B-2">
          <a:extLst>
            <a:ext uri="{FF2B5EF4-FFF2-40B4-BE49-F238E27FC236}">
              <a16:creationId xmlns:a16="http://schemas.microsoft.com/office/drawing/2014/main" id="{CB31566F-4281-41A6-A52B-6D0420A4A5B5}"/>
            </a:ext>
          </a:extLst>
        </xdr:cNvPr>
        <xdr:cNvSpPr txBox="1"/>
      </xdr:nvSpPr>
      <xdr:spPr>
        <a:xfrm>
          <a:off x="2771775" y="4268692"/>
          <a:ext cx="94827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l"/>
          <a:fld id="{5CB72AFF-C97E-4CDC-AAC1-8E6AE9340E8F}" type="TxLink">
            <a:rPr kumimoji="1" lang="ja-JP" altLang="en-US" sz="1100" b="0" i="0" u="none" strike="noStrike">
              <a:solidFill>
                <a:srgbClr val="000000"/>
              </a:solidFill>
              <a:latin typeface="Meiryo UI" panose="020B0604030504040204" pitchFamily="50" charset="-128"/>
              <a:ea typeface="Meiryo UI" panose="020B0604030504040204" pitchFamily="50" charset="-128"/>
            </a:rPr>
            <a:pPr algn="l"/>
            <a:t>Nearly ZEB</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15</xdr:col>
      <xdr:colOff>209550</xdr:colOff>
      <xdr:row>13</xdr:row>
      <xdr:rowOff>20542</xdr:rowOff>
    </xdr:from>
    <xdr:ext cx="931665" cy="325217"/>
    <xdr:sp macro="" textlink="$AN$18">
      <xdr:nvSpPr>
        <xdr:cNvPr id="5244" name="テキスト ボックス B-3">
          <a:extLst>
            <a:ext uri="{FF2B5EF4-FFF2-40B4-BE49-F238E27FC236}">
              <a16:creationId xmlns:a16="http://schemas.microsoft.com/office/drawing/2014/main" id="{EC811C79-0F4B-449F-A13A-4687019A69B4}"/>
            </a:ext>
          </a:extLst>
        </xdr:cNvPr>
        <xdr:cNvSpPr txBox="1"/>
      </xdr:nvSpPr>
      <xdr:spPr>
        <a:xfrm>
          <a:off x="4324350" y="4268692"/>
          <a:ext cx="93166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fld id="{FEE46FB3-D022-42C2-B91A-88FD338FC550}" type="TxLink">
            <a:rPr kumimoji="1" lang="ja-JP" altLang="en-US" sz="1100" b="0" i="0" u="none" strike="noStrike">
              <a:solidFill>
                <a:srgbClr val="000000"/>
              </a:solidFill>
              <a:latin typeface="Meiryo UI" panose="020B0604030504040204" pitchFamily="50" charset="-128"/>
              <a:ea typeface="Meiryo UI" panose="020B0604030504040204" pitchFamily="50" charset="-128"/>
            </a:rPr>
            <a:pPr/>
            <a:t>ZEB Ready</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21</xdr:col>
      <xdr:colOff>257175</xdr:colOff>
      <xdr:row>13</xdr:row>
      <xdr:rowOff>20542</xdr:rowOff>
    </xdr:from>
    <xdr:ext cx="1097480" cy="325217"/>
    <xdr:sp macro="" textlink="$AO$18">
      <xdr:nvSpPr>
        <xdr:cNvPr id="5245" name="テキスト ボックス B-4">
          <a:extLst>
            <a:ext uri="{FF2B5EF4-FFF2-40B4-BE49-F238E27FC236}">
              <a16:creationId xmlns:a16="http://schemas.microsoft.com/office/drawing/2014/main" id="{BF36DC48-927A-406A-9EE6-3B3CA430968D}"/>
            </a:ext>
          </a:extLst>
        </xdr:cNvPr>
        <xdr:cNvSpPr txBox="1"/>
      </xdr:nvSpPr>
      <xdr:spPr>
        <a:xfrm>
          <a:off x="5972175" y="4268692"/>
          <a:ext cx="1097480"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fld id="{6563DE4A-A2F6-4F48-ACA7-7AD013960234}" type="TxLink">
            <a:rPr kumimoji="1" lang="en-US" altLang="en-US" sz="1100" b="0" i="0" u="none" strike="noStrike">
              <a:solidFill>
                <a:srgbClr val="000000"/>
              </a:solidFill>
              <a:latin typeface="Meiryo UI"/>
              <a:ea typeface="Meiryo UI"/>
            </a:rPr>
            <a:pPr/>
            <a:t>ZEB Oriented</a:t>
          </a:fld>
          <a:endParaRPr kumimoji="1" lang="ja-JP" altLang="en-US">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7</xdr:col>
          <xdr:colOff>259080</xdr:colOff>
          <xdr:row>13</xdr:row>
          <xdr:rowOff>335280</xdr:rowOff>
        </xdr:to>
        <xdr:sp macro="" textlink="">
          <xdr:nvSpPr>
            <xdr:cNvPr id="5280" name="Option Button B-1" hidden="1">
              <a:extLst>
                <a:ext uri="{63B3BB69-23CF-44E3-9099-C40C66FF867C}">
                  <a14:compatExt spid="_x0000_s5280"/>
                </a:ext>
                <a:ext uri="{FF2B5EF4-FFF2-40B4-BE49-F238E27FC236}">
                  <a16:creationId xmlns:a16="http://schemas.microsoft.com/office/drawing/2014/main" id="{00000000-0008-0000-0100-0000A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13</xdr:row>
          <xdr:rowOff>38100</xdr:rowOff>
        </xdr:from>
        <xdr:to>
          <xdr:col>13</xdr:col>
          <xdr:colOff>38100</xdr:colOff>
          <xdr:row>13</xdr:row>
          <xdr:rowOff>342900</xdr:rowOff>
        </xdr:to>
        <xdr:sp macro="" textlink="">
          <xdr:nvSpPr>
            <xdr:cNvPr id="2" name="Option Button B-2" hidden="1">
              <a:extLst>
                <a:ext uri="{63B3BB69-23CF-44E3-9099-C40C66FF867C}">
                  <a14:compatExt spid="_x0000_s5281"/>
                </a:ext>
                <a:ext uri="{FF2B5EF4-FFF2-40B4-BE49-F238E27FC236}">
                  <a16:creationId xmlns:a16="http://schemas.microsoft.com/office/drawing/2014/main" id="{00000000-0008-0000-01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13</xdr:row>
          <xdr:rowOff>38100</xdr:rowOff>
        </xdr:from>
        <xdr:to>
          <xdr:col>19</xdr:col>
          <xdr:colOff>22860</xdr:colOff>
          <xdr:row>13</xdr:row>
          <xdr:rowOff>342900</xdr:rowOff>
        </xdr:to>
        <xdr:sp macro="" textlink="">
          <xdr:nvSpPr>
            <xdr:cNvPr id="5282" name="Option Button B-3" hidden="1">
              <a:extLst>
                <a:ext uri="{63B3BB69-23CF-44E3-9099-C40C66FF867C}">
                  <a14:compatExt spid="_x0000_s5282"/>
                </a:ext>
                <a:ext uri="{FF2B5EF4-FFF2-40B4-BE49-F238E27FC236}">
                  <a16:creationId xmlns:a16="http://schemas.microsoft.com/office/drawing/2014/main" id="{00000000-0008-0000-0100-0000A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13</xdr:row>
          <xdr:rowOff>38100</xdr:rowOff>
        </xdr:from>
        <xdr:to>
          <xdr:col>26</xdr:col>
          <xdr:colOff>22860</xdr:colOff>
          <xdr:row>13</xdr:row>
          <xdr:rowOff>342900</xdr:rowOff>
        </xdr:to>
        <xdr:sp macro="" textlink="">
          <xdr:nvSpPr>
            <xdr:cNvPr id="5283" name="Option Button B-4" hidden="1">
              <a:extLst>
                <a:ext uri="{63B3BB69-23CF-44E3-9099-C40C66FF867C}">
                  <a14:compatExt spid="_x0000_s5283"/>
                </a:ext>
                <a:ext uri="{FF2B5EF4-FFF2-40B4-BE49-F238E27FC236}">
                  <a16:creationId xmlns:a16="http://schemas.microsoft.com/office/drawing/2014/main" id="{00000000-0008-0000-0100-0000A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28575</xdr:colOff>
      <xdr:row>2</xdr:row>
      <xdr:rowOff>38100</xdr:rowOff>
    </xdr:from>
    <xdr:to>
      <xdr:col>40</xdr:col>
      <xdr:colOff>542700</xdr:colOff>
      <xdr:row>2</xdr:row>
      <xdr:rowOff>38100</xdr:rowOff>
    </xdr:to>
    <xdr:cxnSp macro="">
      <xdr:nvCxnSpPr>
        <xdr:cNvPr id="5240" name="----- グループ B -----">
          <a:extLst>
            <a:ext uri="{FF2B5EF4-FFF2-40B4-BE49-F238E27FC236}">
              <a16:creationId xmlns:a16="http://schemas.microsoft.com/office/drawing/2014/main" id="{69E19E16-0791-4D95-816B-CE099AA83E0A}"/>
            </a:ext>
          </a:extLst>
        </xdr:cNvPr>
        <xdr:cNvCxnSpPr/>
      </xdr:nvCxnSpPr>
      <xdr:spPr>
        <a:xfrm>
          <a:off x="15544800" y="542925"/>
          <a:ext cx="18000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0</xdr:colOff>
          <xdr:row>14</xdr:row>
          <xdr:rowOff>7620</xdr:rowOff>
        </xdr:from>
        <xdr:to>
          <xdr:col>30</xdr:col>
          <xdr:colOff>0</xdr:colOff>
          <xdr:row>16</xdr:row>
          <xdr:rowOff>22860</xdr:rowOff>
        </xdr:to>
        <xdr:sp macro="" textlink="">
          <xdr:nvSpPr>
            <xdr:cNvPr id="5205" name="Group Box C" hidden="1">
              <a:extLst>
                <a:ext uri="{63B3BB69-23CF-44E3-9099-C40C66FF867C}">
                  <a14:compatExt spid="_x0000_s5205"/>
                </a:ext>
                <a:ext uri="{FF2B5EF4-FFF2-40B4-BE49-F238E27FC236}">
                  <a16:creationId xmlns:a16="http://schemas.microsoft.com/office/drawing/2014/main" id="{00000000-0008-0000-0100-000055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C</a:t>
              </a:r>
            </a:p>
          </xdr:txBody>
        </xdr:sp>
        <xdr:clientData/>
      </xdr:twoCellAnchor>
    </mc:Choice>
    <mc:Fallback/>
  </mc:AlternateContent>
  <xdr:oneCellAnchor>
    <xdr:from>
      <xdr:col>6</xdr:col>
      <xdr:colOff>3582</xdr:colOff>
      <xdr:row>14</xdr:row>
      <xdr:rowOff>56179</xdr:rowOff>
    </xdr:from>
    <xdr:ext cx="607859" cy="325217"/>
    <xdr:sp macro="" textlink="$AL$21">
      <xdr:nvSpPr>
        <xdr:cNvPr id="5227" name="テキスト ボックス C-1">
          <a:extLst>
            <a:ext uri="{FF2B5EF4-FFF2-40B4-BE49-F238E27FC236}">
              <a16:creationId xmlns:a16="http://schemas.microsoft.com/office/drawing/2014/main" id="{A48B1A81-4875-4C01-B27A-C415BE24B00A}"/>
            </a:ext>
          </a:extLst>
        </xdr:cNvPr>
        <xdr:cNvSpPr txBox="1"/>
      </xdr:nvSpPr>
      <xdr:spPr>
        <a:xfrm>
          <a:off x="1603782" y="5009179"/>
          <a:ext cx="607859"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523040A8-D05F-47AA-8F70-6B4F2A1F4936}" type="TxLink">
            <a:rPr kumimoji="1" lang="ja-JP" altLang="en-US" sz="1100" b="0" i="0" u="none" strike="noStrike">
              <a:solidFill>
                <a:srgbClr val="000000"/>
              </a:solidFill>
              <a:latin typeface="Meiryo UI" panose="020B0604030504040204" pitchFamily="50" charset="-128"/>
              <a:ea typeface="Meiryo UI" panose="020B0604030504040204" pitchFamily="50" charset="-128"/>
            </a:rPr>
            <a:pPr/>
            <a:t>事務所</a:t>
          </a:fld>
          <a:endParaRPr kumimoji="1" lang="ja-JP" altLang="en-US" sz="1100">
            <a:latin typeface="Meiryo UI" panose="020B0604030504040204" pitchFamily="50" charset="-128"/>
            <a:ea typeface="Meiryo UI" panose="020B0604030504040204" pitchFamily="50" charset="-128"/>
          </a:endParaRPr>
        </a:p>
      </xdr:txBody>
    </xdr:sp>
    <xdr:clientData/>
  </xdr:oneCellAnchor>
  <xdr:oneCellAnchor>
    <xdr:from>
      <xdr:col>10</xdr:col>
      <xdr:colOff>31215</xdr:colOff>
      <xdr:row>14</xdr:row>
      <xdr:rowOff>46654</xdr:rowOff>
    </xdr:from>
    <xdr:ext cx="466794" cy="325217"/>
    <xdr:sp macro="" textlink="$AM$21">
      <xdr:nvSpPr>
        <xdr:cNvPr id="5228" name="テキスト ボックス C-2">
          <a:extLst>
            <a:ext uri="{FF2B5EF4-FFF2-40B4-BE49-F238E27FC236}">
              <a16:creationId xmlns:a16="http://schemas.microsoft.com/office/drawing/2014/main" id="{FDC86CA5-3570-47C3-88BF-4E14C58F2EA7}"/>
            </a:ext>
          </a:extLst>
        </xdr:cNvPr>
        <xdr:cNvSpPr txBox="1"/>
      </xdr:nvSpPr>
      <xdr:spPr>
        <a:xfrm>
          <a:off x="2698215" y="4999654"/>
          <a:ext cx="466794"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B8813387-0B92-47FF-949D-1164CC813497}" type="TxLink">
            <a:rPr kumimoji="1" lang="ja-JP" altLang="en-US" sz="1100" b="0" i="0" u="none" strike="noStrike">
              <a:solidFill>
                <a:srgbClr val="000000"/>
              </a:solidFill>
              <a:latin typeface="Meiryo UI" panose="020B0604030504040204" pitchFamily="50" charset="-128"/>
              <a:ea typeface="Meiryo UI" panose="020B0604030504040204" pitchFamily="50" charset="-128"/>
            </a:rPr>
            <a:pPr/>
            <a:t>学校</a:t>
          </a:fld>
          <a:endParaRPr kumimoji="1" lang="ja-JP" altLang="en-US" sz="1100">
            <a:latin typeface="Meiryo UI" panose="020B0604030504040204" pitchFamily="50" charset="-128"/>
            <a:ea typeface="Meiryo UI" panose="020B0604030504040204" pitchFamily="50" charset="-128"/>
          </a:endParaRPr>
        </a:p>
      </xdr:txBody>
    </xdr:sp>
    <xdr:clientData/>
  </xdr:oneCellAnchor>
  <xdr:oneCellAnchor>
    <xdr:from>
      <xdr:col>13</xdr:col>
      <xdr:colOff>262028</xdr:colOff>
      <xdr:row>14</xdr:row>
      <xdr:rowOff>46654</xdr:rowOff>
    </xdr:from>
    <xdr:ext cx="466794" cy="325217"/>
    <xdr:sp macro="" textlink="$AN$21">
      <xdr:nvSpPr>
        <xdr:cNvPr id="5229" name="テキスト ボックス C-3">
          <a:extLst>
            <a:ext uri="{FF2B5EF4-FFF2-40B4-BE49-F238E27FC236}">
              <a16:creationId xmlns:a16="http://schemas.microsoft.com/office/drawing/2014/main" id="{162DB08A-45D2-4BE9-A3F3-BE13F25E0D38}"/>
            </a:ext>
          </a:extLst>
        </xdr:cNvPr>
        <xdr:cNvSpPr txBox="1"/>
      </xdr:nvSpPr>
      <xdr:spPr>
        <a:xfrm>
          <a:off x="3729128" y="4999654"/>
          <a:ext cx="466794"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5988A9FC-58FE-426D-B191-368108DB39A2}" type="TxLink">
            <a:rPr kumimoji="1" lang="ja-JP" altLang="en-US" sz="1100" b="0" i="0" u="none" strike="noStrike">
              <a:solidFill>
                <a:srgbClr val="000000"/>
              </a:solidFill>
              <a:latin typeface="Meiryo UI" panose="020B0604030504040204" pitchFamily="50" charset="-128"/>
              <a:ea typeface="Meiryo UI" panose="020B0604030504040204" pitchFamily="50" charset="-128"/>
            </a:rPr>
            <a:pPr/>
            <a:t>病院</a:t>
          </a:fld>
          <a:endParaRPr kumimoji="1" lang="ja-JP" altLang="en-US" sz="1100">
            <a:latin typeface="Meiryo UI" panose="020B0604030504040204" pitchFamily="50" charset="-128"/>
            <a:ea typeface="Meiryo UI" panose="020B0604030504040204" pitchFamily="50" charset="-128"/>
          </a:endParaRPr>
        </a:p>
      </xdr:txBody>
    </xdr:sp>
    <xdr:clientData/>
  </xdr:oneCellAnchor>
  <xdr:oneCellAnchor>
    <xdr:from>
      <xdr:col>18</xdr:col>
      <xdr:colOff>1817</xdr:colOff>
      <xdr:row>14</xdr:row>
      <xdr:rowOff>56179</xdr:rowOff>
    </xdr:from>
    <xdr:ext cx="466794" cy="325217"/>
    <xdr:sp macro="" textlink="$AO$21">
      <xdr:nvSpPr>
        <xdr:cNvPr id="5230" name="テキスト ボックス C-4">
          <a:extLst>
            <a:ext uri="{FF2B5EF4-FFF2-40B4-BE49-F238E27FC236}">
              <a16:creationId xmlns:a16="http://schemas.microsoft.com/office/drawing/2014/main" id="{E3E82EAA-CDB6-4AEB-A9FC-E592B9B0744F}"/>
            </a:ext>
          </a:extLst>
        </xdr:cNvPr>
        <xdr:cNvSpPr txBox="1"/>
      </xdr:nvSpPr>
      <xdr:spPr>
        <a:xfrm>
          <a:off x="4535717" y="5009179"/>
          <a:ext cx="466794"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932DCFC9-42C6-49FA-9961-9F6ACAD23FB4}" type="TxLink">
            <a:rPr kumimoji="1" lang="ja-JP" altLang="en-US" sz="1100" b="0" i="0" u="none" strike="noStrike">
              <a:solidFill>
                <a:srgbClr val="000000"/>
              </a:solidFill>
              <a:latin typeface="Meiryo UI" panose="020B0604030504040204" pitchFamily="50" charset="-128"/>
              <a:ea typeface="Meiryo UI" panose="020B0604030504040204" pitchFamily="50" charset="-128"/>
            </a:rPr>
            <a:pPr/>
            <a:t>店舗</a:t>
          </a:fld>
          <a:endParaRPr kumimoji="1" lang="ja-JP" altLang="en-US" sz="1100">
            <a:latin typeface="Meiryo UI" panose="020B0604030504040204" pitchFamily="50" charset="-128"/>
            <a:ea typeface="Meiryo UI" panose="020B0604030504040204" pitchFamily="50" charset="-128"/>
          </a:endParaRPr>
        </a:p>
      </xdr:txBody>
    </xdr:sp>
    <xdr:clientData/>
  </xdr:oneCellAnchor>
  <xdr:oneCellAnchor>
    <xdr:from>
      <xdr:col>21</xdr:col>
      <xdr:colOff>251591</xdr:colOff>
      <xdr:row>14</xdr:row>
      <xdr:rowOff>56179</xdr:rowOff>
    </xdr:from>
    <xdr:ext cx="875624" cy="325217"/>
    <xdr:sp macro="" textlink="$AP$21">
      <xdr:nvSpPr>
        <xdr:cNvPr id="5231" name="テキスト ボックス C-5">
          <a:extLst>
            <a:ext uri="{FF2B5EF4-FFF2-40B4-BE49-F238E27FC236}">
              <a16:creationId xmlns:a16="http://schemas.microsoft.com/office/drawing/2014/main" id="{C5952001-986D-41C4-B982-65D425F2BAEF}"/>
            </a:ext>
          </a:extLst>
        </xdr:cNvPr>
        <xdr:cNvSpPr txBox="1"/>
      </xdr:nvSpPr>
      <xdr:spPr>
        <a:xfrm>
          <a:off x="5318891" y="5009179"/>
          <a:ext cx="875624"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3E9258BB-E0E6-4C4F-B13C-A6CCAA5E1BAB}" type="TxLink">
            <a:rPr kumimoji="1" lang="ja-JP" altLang="en-US" sz="1100" b="0" i="0" u="none" strike="noStrike">
              <a:solidFill>
                <a:srgbClr val="000000"/>
              </a:solidFill>
              <a:latin typeface="Meiryo UI" panose="020B0604030504040204" pitchFamily="50" charset="-128"/>
              <a:ea typeface="Meiryo UI" panose="020B0604030504040204" pitchFamily="50" charset="-128"/>
            </a:rPr>
            <a:pPr/>
            <a:t>ホテル・旅館</a:t>
          </a:fld>
          <a:endParaRPr kumimoji="1" lang="ja-JP" altLang="en-US" sz="1100">
            <a:latin typeface="Meiryo UI" panose="020B0604030504040204" pitchFamily="50" charset="-128"/>
            <a:ea typeface="Meiryo UI" panose="020B0604030504040204" pitchFamily="50" charset="-128"/>
          </a:endParaRPr>
        </a:p>
      </xdr:txBody>
    </xdr:sp>
    <xdr:clientData/>
  </xdr:oneCellAnchor>
  <xdr:oneCellAnchor>
    <xdr:from>
      <xdr:col>27</xdr:col>
      <xdr:colOff>816</xdr:colOff>
      <xdr:row>14</xdr:row>
      <xdr:rowOff>56179</xdr:rowOff>
    </xdr:from>
    <xdr:ext cx="748923" cy="325217"/>
    <xdr:sp macro="" textlink="$AQ$21">
      <xdr:nvSpPr>
        <xdr:cNvPr id="5232" name="テキスト ボックス C-6">
          <a:extLst>
            <a:ext uri="{FF2B5EF4-FFF2-40B4-BE49-F238E27FC236}">
              <a16:creationId xmlns:a16="http://schemas.microsoft.com/office/drawing/2014/main" id="{0D20F9BC-B9FB-49AE-9F91-7DB3FE4ADE24}"/>
            </a:ext>
          </a:extLst>
        </xdr:cNvPr>
        <xdr:cNvSpPr txBox="1"/>
      </xdr:nvSpPr>
      <xdr:spPr>
        <a:xfrm>
          <a:off x="6401616" y="5009179"/>
          <a:ext cx="74892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4C6385A8-6C98-420E-A42C-93C5DCE23170}" type="TxLink">
            <a:rPr kumimoji="1" lang="ja-JP" altLang="en-US" sz="1100" b="0" i="0" u="none" strike="noStrike">
              <a:solidFill>
                <a:srgbClr val="000000"/>
              </a:solidFill>
              <a:latin typeface="Meiryo UI" panose="020B0604030504040204" pitchFamily="50" charset="-128"/>
              <a:ea typeface="Meiryo UI" panose="020B0604030504040204" pitchFamily="50" charset="-128"/>
            </a:rPr>
            <a:pPr/>
            <a:t>福祉施設</a:t>
          </a:fld>
          <a:endParaRPr kumimoji="1" lang="ja-JP" altLang="en-US" sz="1100">
            <a:latin typeface="Meiryo UI" panose="020B0604030504040204" pitchFamily="50" charset="-128"/>
            <a:ea typeface="Meiryo UI" panose="020B0604030504040204" pitchFamily="50" charset="-128"/>
          </a:endParaRPr>
        </a:p>
      </xdr:txBody>
    </xdr:sp>
    <xdr:clientData/>
  </xdr:oneCellAnchor>
  <xdr:oneCellAnchor>
    <xdr:from>
      <xdr:col>6</xdr:col>
      <xdr:colOff>3029</xdr:colOff>
      <xdr:row>15</xdr:row>
      <xdr:rowOff>47624</xdr:rowOff>
    </xdr:from>
    <xdr:ext cx="466794" cy="325217"/>
    <xdr:sp macro="" textlink="$AR$21">
      <xdr:nvSpPr>
        <xdr:cNvPr id="5233" name="テキスト ボックス C-7">
          <a:extLst>
            <a:ext uri="{FF2B5EF4-FFF2-40B4-BE49-F238E27FC236}">
              <a16:creationId xmlns:a16="http://schemas.microsoft.com/office/drawing/2014/main" id="{75661E3E-AB36-487E-89F9-9E760472E236}"/>
            </a:ext>
          </a:extLst>
        </xdr:cNvPr>
        <xdr:cNvSpPr txBox="1"/>
      </xdr:nvSpPr>
      <xdr:spPr>
        <a:xfrm>
          <a:off x="1717529" y="5153024"/>
          <a:ext cx="466794"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FA1659E-D347-426A-A4C3-6B660F985403}" type="TxLink">
            <a:rPr kumimoji="1" lang="ja-JP" altLang="en-US" sz="1100" b="0" i="0" u="none" strike="noStrike">
              <a:solidFill>
                <a:srgbClr val="000000"/>
              </a:solidFill>
              <a:latin typeface="Meiryo UI" panose="020B0604030504040204" pitchFamily="50" charset="-128"/>
              <a:ea typeface="Meiryo UI" panose="020B0604030504040204" pitchFamily="50" charset="-128"/>
            </a:rPr>
            <a:pPr/>
            <a:t>工場</a:t>
          </a:fld>
          <a:endParaRPr kumimoji="1" lang="ja-JP" altLang="en-US" sz="1100">
            <a:latin typeface="Meiryo UI" panose="020B0604030504040204" pitchFamily="50" charset="-128"/>
            <a:ea typeface="Meiryo UI" panose="020B0604030504040204" pitchFamily="50" charset="-128"/>
          </a:endParaRPr>
        </a:p>
      </xdr:txBody>
    </xdr:sp>
    <xdr:clientData/>
  </xdr:oneCellAnchor>
  <xdr:oneCellAnchor>
    <xdr:from>
      <xdr:col>10</xdr:col>
      <xdr:colOff>0</xdr:colOff>
      <xdr:row>15</xdr:row>
      <xdr:rowOff>47624</xdr:rowOff>
    </xdr:from>
    <xdr:ext cx="748923" cy="325217"/>
    <xdr:sp macro="" textlink="$AS$21">
      <xdr:nvSpPr>
        <xdr:cNvPr id="5234" name="テキスト ボックス C-8">
          <a:extLst>
            <a:ext uri="{FF2B5EF4-FFF2-40B4-BE49-F238E27FC236}">
              <a16:creationId xmlns:a16="http://schemas.microsoft.com/office/drawing/2014/main" id="{AD238F66-9C5F-48D4-9E59-2553BFCA78D3}"/>
            </a:ext>
          </a:extLst>
        </xdr:cNvPr>
        <xdr:cNvSpPr txBox="1"/>
      </xdr:nvSpPr>
      <xdr:spPr>
        <a:xfrm>
          <a:off x="2514600" y="5153024"/>
          <a:ext cx="74892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E232ACE-4966-416D-BFB8-0F3E2C029FDF}" type="TxLink">
            <a:rPr kumimoji="1" lang="ja-JP" altLang="en-US" sz="1100" b="0" i="0" u="none" strike="noStrike">
              <a:solidFill>
                <a:srgbClr val="000000"/>
              </a:solidFill>
              <a:latin typeface="Meiryo UI" panose="020B0604030504040204" pitchFamily="50" charset="-128"/>
              <a:ea typeface="Meiryo UI" panose="020B0604030504040204" pitchFamily="50" charset="-128"/>
            </a:rPr>
            <a:pPr/>
            <a:t>体育館等</a:t>
          </a:fld>
          <a:endParaRPr kumimoji="1" lang="ja-JP" altLang="en-US" sz="1100">
            <a:latin typeface="Meiryo UI" panose="020B0604030504040204" pitchFamily="50" charset="-128"/>
            <a:ea typeface="Meiryo UI" panose="020B0604030504040204" pitchFamily="50" charset="-128"/>
          </a:endParaRPr>
        </a:p>
      </xdr:txBody>
    </xdr:sp>
    <xdr:clientData/>
  </xdr:oneCellAnchor>
  <xdr:oneCellAnchor>
    <xdr:from>
      <xdr:col>14</xdr:col>
      <xdr:colOff>0</xdr:colOff>
      <xdr:row>15</xdr:row>
      <xdr:rowOff>57150</xdr:rowOff>
    </xdr:from>
    <xdr:ext cx="546112" cy="325217"/>
    <xdr:sp macro="" textlink="$AT$21">
      <xdr:nvSpPr>
        <xdr:cNvPr id="10" name="テキスト ボックス C-9">
          <a:extLst>
            <a:ext uri="{FF2B5EF4-FFF2-40B4-BE49-F238E27FC236}">
              <a16:creationId xmlns:a16="http://schemas.microsoft.com/office/drawing/2014/main" id="{D7050FDA-85C9-48A1-907A-A5E66000CCD7}"/>
            </a:ext>
          </a:extLst>
        </xdr:cNvPr>
        <xdr:cNvSpPr txBox="1"/>
      </xdr:nvSpPr>
      <xdr:spPr>
        <a:xfrm>
          <a:off x="3581400" y="5162550"/>
          <a:ext cx="546112"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6C493D87-B1E8-4CD1-AB4D-9F94F5D9E118}" type="TxLink">
            <a:rPr kumimoji="1" lang="ja-JP" altLang="en-US" sz="1100" b="0" i="0" u="none" strike="noStrike">
              <a:solidFill>
                <a:srgbClr val="000000"/>
              </a:solidFill>
              <a:latin typeface="Meiryo UI"/>
              <a:ea typeface="Meiryo UI"/>
            </a:rPr>
            <a:pPr/>
            <a:t>その他</a:t>
          </a:fld>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30480</xdr:colOff>
          <xdr:row>14</xdr:row>
          <xdr:rowOff>60960</xdr:rowOff>
        </xdr:from>
        <xdr:to>
          <xdr:col>8</xdr:col>
          <xdr:colOff>152400</xdr:colOff>
          <xdr:row>14</xdr:row>
          <xdr:rowOff>365760</xdr:rowOff>
        </xdr:to>
        <xdr:sp macro="" textlink="">
          <xdr:nvSpPr>
            <xdr:cNvPr id="5206" name="Option Button C-1" hidden="1">
              <a:extLst>
                <a:ext uri="{63B3BB69-23CF-44E3-9099-C40C66FF867C}">
                  <a14:compatExt spid="_x0000_s5206"/>
                </a:ext>
                <a:ext uri="{FF2B5EF4-FFF2-40B4-BE49-F238E27FC236}">
                  <a16:creationId xmlns:a16="http://schemas.microsoft.com/office/drawing/2014/main" id="{00000000-0008-0000-0100-00005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14</xdr:row>
          <xdr:rowOff>60960</xdr:rowOff>
        </xdr:from>
        <xdr:to>
          <xdr:col>11</xdr:col>
          <xdr:colOff>190500</xdr:colOff>
          <xdr:row>14</xdr:row>
          <xdr:rowOff>365760</xdr:rowOff>
        </xdr:to>
        <xdr:sp macro="" textlink="">
          <xdr:nvSpPr>
            <xdr:cNvPr id="5208" name="Option Button C-2" hidden="1">
              <a:extLst>
                <a:ext uri="{63B3BB69-23CF-44E3-9099-C40C66FF867C}">
                  <a14:compatExt spid="_x0000_s5208"/>
                </a:ext>
                <a:ext uri="{FF2B5EF4-FFF2-40B4-BE49-F238E27FC236}">
                  <a16:creationId xmlns:a16="http://schemas.microsoft.com/office/drawing/2014/main" id="{00000000-0008-0000-0100-00005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14</xdr:row>
          <xdr:rowOff>68580</xdr:rowOff>
        </xdr:from>
        <xdr:to>
          <xdr:col>15</xdr:col>
          <xdr:colOff>175260</xdr:colOff>
          <xdr:row>14</xdr:row>
          <xdr:rowOff>373380</xdr:rowOff>
        </xdr:to>
        <xdr:sp macro="" textlink="">
          <xdr:nvSpPr>
            <xdr:cNvPr id="3" name="Option Button C-3" hidden="1">
              <a:extLst>
                <a:ext uri="{63B3BB69-23CF-44E3-9099-C40C66FF867C}">
                  <a14:compatExt spid="_x0000_s5212"/>
                </a:ext>
                <a:ext uri="{FF2B5EF4-FFF2-40B4-BE49-F238E27FC236}">
                  <a16:creationId xmlns:a16="http://schemas.microsoft.com/office/drawing/2014/main" id="{00000000-0008-0000-01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60960</xdr:colOff>
          <xdr:row>14</xdr:row>
          <xdr:rowOff>68580</xdr:rowOff>
        </xdr:from>
        <xdr:to>
          <xdr:col>19</xdr:col>
          <xdr:colOff>175260</xdr:colOff>
          <xdr:row>14</xdr:row>
          <xdr:rowOff>373380</xdr:rowOff>
        </xdr:to>
        <xdr:sp macro="" textlink="">
          <xdr:nvSpPr>
            <xdr:cNvPr id="5207" name="Option Button C-4" hidden="1">
              <a:extLst>
                <a:ext uri="{63B3BB69-23CF-44E3-9099-C40C66FF867C}">
                  <a14:compatExt spid="_x0000_s5207"/>
                </a:ext>
                <a:ext uri="{FF2B5EF4-FFF2-40B4-BE49-F238E27FC236}">
                  <a16:creationId xmlns:a16="http://schemas.microsoft.com/office/drawing/2014/main" id="{00000000-0008-0000-0100-00005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14</xdr:row>
          <xdr:rowOff>45720</xdr:rowOff>
        </xdr:from>
        <xdr:to>
          <xdr:col>25</xdr:col>
          <xdr:colOff>68580</xdr:colOff>
          <xdr:row>14</xdr:row>
          <xdr:rowOff>350520</xdr:rowOff>
        </xdr:to>
        <xdr:sp macro="" textlink="">
          <xdr:nvSpPr>
            <xdr:cNvPr id="5209" name="Option Button C-5" hidden="1">
              <a:extLst>
                <a:ext uri="{63B3BB69-23CF-44E3-9099-C40C66FF867C}">
                  <a14:compatExt spid="_x0000_s5209"/>
                </a:ext>
                <a:ext uri="{FF2B5EF4-FFF2-40B4-BE49-F238E27FC236}">
                  <a16:creationId xmlns:a16="http://schemas.microsoft.com/office/drawing/2014/main" id="{00000000-0008-0000-0100-00005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68580</xdr:colOff>
          <xdr:row>14</xdr:row>
          <xdr:rowOff>60960</xdr:rowOff>
        </xdr:from>
        <xdr:to>
          <xdr:col>29</xdr:col>
          <xdr:colOff>251460</xdr:colOff>
          <xdr:row>14</xdr:row>
          <xdr:rowOff>365760</xdr:rowOff>
        </xdr:to>
        <xdr:sp macro="" textlink="">
          <xdr:nvSpPr>
            <xdr:cNvPr id="5210" name="Option Button C-6" hidden="1">
              <a:extLst>
                <a:ext uri="{63B3BB69-23CF-44E3-9099-C40C66FF867C}">
                  <a14:compatExt spid="_x0000_s5210"/>
                </a:ext>
                <a:ext uri="{FF2B5EF4-FFF2-40B4-BE49-F238E27FC236}">
                  <a16:creationId xmlns:a16="http://schemas.microsoft.com/office/drawing/2014/main" id="{00000000-0008-0000-0100-00005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15</xdr:row>
          <xdr:rowOff>60960</xdr:rowOff>
        </xdr:from>
        <xdr:to>
          <xdr:col>7</xdr:col>
          <xdr:colOff>251460</xdr:colOff>
          <xdr:row>15</xdr:row>
          <xdr:rowOff>365760</xdr:rowOff>
        </xdr:to>
        <xdr:sp macro="" textlink="">
          <xdr:nvSpPr>
            <xdr:cNvPr id="5211" name="Option Button C-7" hidden="1">
              <a:extLst>
                <a:ext uri="{63B3BB69-23CF-44E3-9099-C40C66FF867C}">
                  <a14:compatExt spid="_x0000_s5211"/>
                </a:ext>
                <a:ext uri="{FF2B5EF4-FFF2-40B4-BE49-F238E27FC236}">
                  <a16:creationId xmlns:a16="http://schemas.microsoft.com/office/drawing/2014/main" id="{00000000-0008-0000-0100-00005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15</xdr:row>
          <xdr:rowOff>68580</xdr:rowOff>
        </xdr:from>
        <xdr:to>
          <xdr:col>12</xdr:col>
          <xdr:colOff>190500</xdr:colOff>
          <xdr:row>15</xdr:row>
          <xdr:rowOff>373380</xdr:rowOff>
        </xdr:to>
        <xdr:sp macro="" textlink="">
          <xdr:nvSpPr>
            <xdr:cNvPr id="5431" name="Option Button C-8" hidden="1">
              <a:extLst>
                <a:ext uri="{63B3BB69-23CF-44E3-9099-C40C66FF867C}">
                  <a14:compatExt spid="_x0000_s5213"/>
                </a:ext>
                <a:ext uri="{FF2B5EF4-FFF2-40B4-BE49-F238E27FC236}">
                  <a16:creationId xmlns:a16="http://schemas.microsoft.com/office/drawing/2014/main" id="{00000000-0008-0000-0100-00003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15</xdr:row>
          <xdr:rowOff>68580</xdr:rowOff>
        </xdr:from>
        <xdr:to>
          <xdr:col>15</xdr:col>
          <xdr:colOff>259080</xdr:colOff>
          <xdr:row>15</xdr:row>
          <xdr:rowOff>373380</xdr:rowOff>
        </xdr:to>
        <xdr:sp macro="" textlink="">
          <xdr:nvSpPr>
            <xdr:cNvPr id="5284" name="Option Button C-9" hidden="1">
              <a:extLst>
                <a:ext uri="{63B3BB69-23CF-44E3-9099-C40C66FF867C}">
                  <a14:compatExt spid="_x0000_s5284"/>
                </a:ext>
                <a:ext uri="{FF2B5EF4-FFF2-40B4-BE49-F238E27FC236}">
                  <a16:creationId xmlns:a16="http://schemas.microsoft.com/office/drawing/2014/main" id="{00000000-0008-0000-0100-0000A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28575</xdr:colOff>
      <xdr:row>2</xdr:row>
      <xdr:rowOff>38100</xdr:rowOff>
    </xdr:from>
    <xdr:to>
      <xdr:col>40</xdr:col>
      <xdr:colOff>542700</xdr:colOff>
      <xdr:row>2</xdr:row>
      <xdr:rowOff>38100</xdr:rowOff>
    </xdr:to>
    <xdr:cxnSp macro="">
      <xdr:nvCxnSpPr>
        <xdr:cNvPr id="5218" name="----- グループ C -----">
          <a:extLst>
            <a:ext uri="{FF2B5EF4-FFF2-40B4-BE49-F238E27FC236}">
              <a16:creationId xmlns:a16="http://schemas.microsoft.com/office/drawing/2014/main" id="{4B90FCE6-342D-49A7-A21F-1BC349B973EC}"/>
            </a:ext>
          </a:extLst>
        </xdr:cNvPr>
        <xdr:cNvCxnSpPr/>
      </xdr:nvCxnSpPr>
      <xdr:spPr>
        <a:xfrm>
          <a:off x="15544800" y="542925"/>
          <a:ext cx="18000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0</xdr:colOff>
          <xdr:row>16</xdr:row>
          <xdr:rowOff>22860</xdr:rowOff>
        </xdr:from>
        <xdr:to>
          <xdr:col>30</xdr:col>
          <xdr:colOff>22860</xdr:colOff>
          <xdr:row>18</xdr:row>
          <xdr:rowOff>7620</xdr:rowOff>
        </xdr:to>
        <xdr:sp macro="" textlink="">
          <xdr:nvSpPr>
            <xdr:cNvPr id="5430" name="Group Box D" hidden="1">
              <a:extLst>
                <a:ext uri="{63B3BB69-23CF-44E3-9099-C40C66FF867C}">
                  <a14:compatExt spid="_x0000_s5197"/>
                </a:ext>
                <a:ext uri="{FF2B5EF4-FFF2-40B4-BE49-F238E27FC236}">
                  <a16:creationId xmlns:a16="http://schemas.microsoft.com/office/drawing/2014/main" id="{00000000-0008-0000-0100-000036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D</a:t>
              </a:r>
            </a:p>
          </xdr:txBody>
        </xdr:sp>
        <xdr:clientData/>
      </xdr:twoCellAnchor>
    </mc:Choice>
    <mc:Fallback/>
  </mc:AlternateContent>
  <xdr:oneCellAnchor>
    <xdr:from>
      <xdr:col>6</xdr:col>
      <xdr:colOff>0</xdr:colOff>
      <xdr:row>16</xdr:row>
      <xdr:rowOff>50482</xdr:rowOff>
    </xdr:from>
    <xdr:ext cx="466794" cy="325217"/>
    <xdr:sp macro="" textlink="$AL$24">
      <xdr:nvSpPr>
        <xdr:cNvPr id="5212" name="テキスト ボックス D-1">
          <a:extLst>
            <a:ext uri="{FF2B5EF4-FFF2-40B4-BE49-F238E27FC236}">
              <a16:creationId xmlns:a16="http://schemas.microsoft.com/office/drawing/2014/main" id="{AADFF7B6-2889-4D93-ACD3-4B0C4399F65B}"/>
            </a:ext>
          </a:extLst>
        </xdr:cNvPr>
        <xdr:cNvSpPr txBox="1"/>
      </xdr:nvSpPr>
      <xdr:spPr>
        <a:xfrm>
          <a:off x="1600200" y="5860732"/>
          <a:ext cx="466794"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4A156410-5FA3-42DD-87BF-06052319C31F}" type="TxLink">
            <a:rPr kumimoji="1" lang="ja-JP" altLang="en-US" sz="1100" b="0" i="0" u="none" strike="noStrike">
              <a:solidFill>
                <a:srgbClr val="000000"/>
              </a:solidFill>
              <a:latin typeface="Meiryo UI" panose="020B0604030504040204" pitchFamily="50" charset="-128"/>
              <a:ea typeface="Meiryo UI" panose="020B0604030504040204" pitchFamily="50" charset="-128"/>
            </a:rPr>
            <a:pPr/>
            <a:t>木造</a:t>
          </a:fld>
          <a:endParaRPr kumimoji="1" lang="ja-JP" altLang="en-US" sz="1100">
            <a:latin typeface="Meiryo UI" panose="020B0604030504040204" pitchFamily="50" charset="-128"/>
            <a:ea typeface="Meiryo UI" panose="020B0604030504040204" pitchFamily="50" charset="-128"/>
          </a:endParaRPr>
        </a:p>
      </xdr:txBody>
    </xdr:sp>
    <xdr:clientData/>
  </xdr:oneCellAnchor>
  <xdr:oneCellAnchor>
    <xdr:from>
      <xdr:col>9</xdr:col>
      <xdr:colOff>238125</xdr:colOff>
      <xdr:row>16</xdr:row>
      <xdr:rowOff>52387</xdr:rowOff>
    </xdr:from>
    <xdr:ext cx="607859" cy="325217"/>
    <xdr:sp macro="" textlink="$AM$24">
      <xdr:nvSpPr>
        <xdr:cNvPr id="5213" name="テキスト ボックス D-2">
          <a:extLst>
            <a:ext uri="{FF2B5EF4-FFF2-40B4-BE49-F238E27FC236}">
              <a16:creationId xmlns:a16="http://schemas.microsoft.com/office/drawing/2014/main" id="{5E5350C4-C75B-4880-9B22-5998CE32AE28}"/>
            </a:ext>
          </a:extLst>
        </xdr:cNvPr>
        <xdr:cNvSpPr txBox="1"/>
      </xdr:nvSpPr>
      <xdr:spPr>
        <a:xfrm>
          <a:off x="2638425" y="5862637"/>
          <a:ext cx="607859"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8BA2C82-7358-4062-85C6-3D6C26F6521A}" type="TxLink">
            <a:rPr kumimoji="1" lang="ja-JP" altLang="en-US" sz="1100" b="0" i="0" u="none" strike="noStrike">
              <a:solidFill>
                <a:srgbClr val="000000"/>
              </a:solidFill>
              <a:latin typeface="Meiryo UI" panose="020B0604030504040204" pitchFamily="50" charset="-128"/>
              <a:ea typeface="Meiryo UI" panose="020B0604030504040204" pitchFamily="50" charset="-128"/>
            </a:rPr>
            <a:pPr/>
            <a:t>鉄骨造</a:t>
          </a:fld>
          <a:endParaRPr kumimoji="1" lang="ja-JP" altLang="en-US" sz="1100">
            <a:latin typeface="Meiryo UI" panose="020B0604030504040204" pitchFamily="50" charset="-128"/>
            <a:ea typeface="Meiryo UI" panose="020B0604030504040204" pitchFamily="50" charset="-128"/>
          </a:endParaRPr>
        </a:p>
      </xdr:txBody>
    </xdr:sp>
    <xdr:clientData/>
  </xdr:oneCellAnchor>
  <xdr:oneCellAnchor>
    <xdr:from>
      <xdr:col>13</xdr:col>
      <xdr:colOff>234315</xdr:colOff>
      <xdr:row>16</xdr:row>
      <xdr:rowOff>29527</xdr:rowOff>
    </xdr:from>
    <xdr:ext cx="1362075" cy="325217"/>
    <xdr:sp macro="" textlink="$AN$24">
      <xdr:nvSpPr>
        <xdr:cNvPr id="5214" name="テキスト ボックス D-3">
          <a:extLst>
            <a:ext uri="{FF2B5EF4-FFF2-40B4-BE49-F238E27FC236}">
              <a16:creationId xmlns:a16="http://schemas.microsoft.com/office/drawing/2014/main" id="{C4F8039E-14E7-4062-B9E3-A3BA93F345AB}"/>
            </a:ext>
          </a:extLst>
        </xdr:cNvPr>
        <xdr:cNvSpPr txBox="1"/>
      </xdr:nvSpPr>
      <xdr:spPr>
        <a:xfrm>
          <a:off x="3701415" y="5839777"/>
          <a:ext cx="136207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718D5CAB-E3E8-4226-A164-C822BCE4FFB3}" type="TxLink">
            <a:rPr kumimoji="1" lang="ja-JP" altLang="en-US" sz="1100" b="0" i="0" u="none" strike="noStrike">
              <a:solidFill>
                <a:srgbClr val="000000"/>
              </a:solidFill>
              <a:latin typeface="Meiryo UI" panose="020B0604030504040204" pitchFamily="50" charset="-128"/>
              <a:ea typeface="Meiryo UI" panose="020B0604030504040204" pitchFamily="50" charset="-128"/>
            </a:rPr>
            <a:pPr/>
            <a:t>鉄筋コンクリート造</a:t>
          </a:fld>
          <a:endParaRPr kumimoji="1" lang="ja-JP" altLang="en-US" sz="1100">
            <a:latin typeface="Meiryo UI" panose="020B0604030504040204" pitchFamily="50" charset="-128"/>
            <a:ea typeface="Meiryo UI" panose="020B0604030504040204" pitchFamily="50" charset="-128"/>
          </a:endParaRPr>
        </a:p>
      </xdr:txBody>
    </xdr:sp>
    <xdr:clientData/>
  </xdr:oneCellAnchor>
  <xdr:oneCellAnchor>
    <xdr:from>
      <xdr:col>21</xdr:col>
      <xdr:colOff>5715</xdr:colOff>
      <xdr:row>16</xdr:row>
      <xdr:rowOff>19050</xdr:rowOff>
    </xdr:from>
    <xdr:ext cx="1533525" cy="325217"/>
    <xdr:sp macro="" textlink="$AO$24">
      <xdr:nvSpPr>
        <xdr:cNvPr id="5215" name="テキスト ボックス D-4">
          <a:extLst>
            <a:ext uri="{FF2B5EF4-FFF2-40B4-BE49-F238E27FC236}">
              <a16:creationId xmlns:a16="http://schemas.microsoft.com/office/drawing/2014/main" id="{66EE3FEF-2B2E-4D6E-ACC5-F82574985220}"/>
            </a:ext>
          </a:extLst>
        </xdr:cNvPr>
        <xdr:cNvSpPr txBox="1"/>
      </xdr:nvSpPr>
      <xdr:spPr>
        <a:xfrm>
          <a:off x="5606415" y="5829300"/>
          <a:ext cx="153352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4B6A6AE6-CDE5-44FC-AC7F-6CD5A356E86D}" type="TxLink">
            <a:rPr kumimoji="1" lang="ja-JP" altLang="en-US" sz="1100" b="0" i="0" u="none" strike="noStrike">
              <a:solidFill>
                <a:srgbClr val="000000"/>
              </a:solidFill>
              <a:latin typeface="Meiryo UI" panose="020B0604030504040204" pitchFamily="50" charset="-128"/>
              <a:ea typeface="Meiryo UI" panose="020B0604030504040204" pitchFamily="50" charset="-128"/>
            </a:rPr>
            <a:pPr/>
            <a:t>鉄骨鉄筋コンクリート造</a:t>
          </a:fld>
          <a:endParaRPr kumimoji="1" lang="ja-JP" altLang="en-US" sz="1100">
            <a:latin typeface="Meiryo UI" panose="020B0604030504040204" pitchFamily="50" charset="-128"/>
            <a:ea typeface="Meiryo UI" panose="020B0604030504040204" pitchFamily="50" charset="-128"/>
          </a:endParaRPr>
        </a:p>
      </xdr:txBody>
    </xdr:sp>
    <xdr:clientData/>
  </xdr:oneCellAnchor>
  <xdr:oneCellAnchor>
    <xdr:from>
      <xdr:col>5</xdr:col>
      <xdr:colOff>240030</xdr:colOff>
      <xdr:row>17</xdr:row>
      <xdr:rowOff>45720</xdr:rowOff>
    </xdr:from>
    <xdr:ext cx="1314450" cy="325217"/>
    <xdr:sp macro="" textlink="$AP$24">
      <xdr:nvSpPr>
        <xdr:cNvPr id="5216" name="テキスト ボックス D-5">
          <a:extLst>
            <a:ext uri="{FF2B5EF4-FFF2-40B4-BE49-F238E27FC236}">
              <a16:creationId xmlns:a16="http://schemas.microsoft.com/office/drawing/2014/main" id="{26A80699-5A6F-44C9-A953-DA9700828C0F}"/>
            </a:ext>
          </a:extLst>
        </xdr:cNvPr>
        <xdr:cNvSpPr txBox="1"/>
      </xdr:nvSpPr>
      <xdr:spPr>
        <a:xfrm>
          <a:off x="1687830" y="5951220"/>
          <a:ext cx="1314450"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CF7CBC79-CEAA-4801-AF34-80E954A957A3}" type="TxLink">
            <a:rPr kumimoji="1" lang="ja-JP" altLang="en-US" sz="1100" b="0" i="0" u="none" strike="noStrike">
              <a:solidFill>
                <a:srgbClr val="000000"/>
              </a:solidFill>
              <a:latin typeface="Meiryo UI" panose="020B0604030504040204" pitchFamily="50" charset="-128"/>
              <a:ea typeface="Meiryo UI" panose="020B0604030504040204" pitchFamily="50" charset="-128"/>
            </a:rPr>
            <a:pPr/>
            <a:t>コンクリートブロック造</a:t>
          </a:fld>
          <a:endParaRPr kumimoji="1" lang="ja-JP" altLang="en-US" sz="1100">
            <a:latin typeface="Meiryo UI" panose="020B0604030504040204" pitchFamily="50" charset="-128"/>
            <a:ea typeface="Meiryo UI" panose="020B0604030504040204" pitchFamily="50" charset="-128"/>
          </a:endParaRPr>
        </a:p>
      </xdr:txBody>
    </xdr:sp>
    <xdr:clientData/>
  </xdr:oneCellAnchor>
  <xdr:oneCellAnchor>
    <xdr:from>
      <xdr:col>12</xdr:col>
      <xdr:colOff>257175</xdr:colOff>
      <xdr:row>17</xdr:row>
      <xdr:rowOff>57150</xdr:rowOff>
    </xdr:from>
    <xdr:ext cx="546112" cy="325217"/>
    <xdr:sp macro="" textlink="$AQ$24">
      <xdr:nvSpPr>
        <xdr:cNvPr id="11" name="テキスト ボックス D-6">
          <a:extLst>
            <a:ext uri="{FF2B5EF4-FFF2-40B4-BE49-F238E27FC236}">
              <a16:creationId xmlns:a16="http://schemas.microsoft.com/office/drawing/2014/main" id="{44AE94E5-E8C1-4AC9-87D7-63E96C0C8CBE}"/>
            </a:ext>
          </a:extLst>
        </xdr:cNvPr>
        <xdr:cNvSpPr txBox="1"/>
      </xdr:nvSpPr>
      <xdr:spPr>
        <a:xfrm>
          <a:off x="3571875" y="5962650"/>
          <a:ext cx="546112"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6025FDD3-D0A5-4BD1-BD20-25DE122F0062}" type="TxLink">
            <a:rPr kumimoji="1" lang="ja-JP" altLang="en-US" sz="1100" b="0" i="0" u="none" strike="noStrike">
              <a:solidFill>
                <a:srgbClr val="000000"/>
              </a:solidFill>
              <a:latin typeface="Meiryo UI"/>
              <a:ea typeface="Meiryo UI"/>
            </a:rPr>
            <a:pPr/>
            <a:t>その他</a:t>
          </a:fld>
          <a:endParaRPr kumimoji="1" lang="ja-JP" altLang="en-US" sz="1100">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5</xdr:col>
          <xdr:colOff>38100</xdr:colOff>
          <xdr:row>16</xdr:row>
          <xdr:rowOff>68580</xdr:rowOff>
        </xdr:from>
        <xdr:to>
          <xdr:col>7</xdr:col>
          <xdr:colOff>182880</xdr:colOff>
          <xdr:row>16</xdr:row>
          <xdr:rowOff>373380</xdr:rowOff>
        </xdr:to>
        <xdr:sp macro="" textlink="">
          <xdr:nvSpPr>
            <xdr:cNvPr id="5199" name="Option Button D-1" hidden="1">
              <a:extLst>
                <a:ext uri="{63B3BB69-23CF-44E3-9099-C40C66FF867C}">
                  <a14:compatExt spid="_x0000_s5199"/>
                </a:ext>
                <a:ext uri="{FF2B5EF4-FFF2-40B4-BE49-F238E27FC236}">
                  <a16:creationId xmlns:a16="http://schemas.microsoft.com/office/drawing/2014/main" id="{00000000-0008-0000-0100-00004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16</xdr:row>
          <xdr:rowOff>45720</xdr:rowOff>
        </xdr:from>
        <xdr:to>
          <xdr:col>12</xdr:col>
          <xdr:colOff>121920</xdr:colOff>
          <xdr:row>16</xdr:row>
          <xdr:rowOff>350520</xdr:rowOff>
        </xdr:to>
        <xdr:sp macro="" textlink="">
          <xdr:nvSpPr>
            <xdr:cNvPr id="5201" name="Option Button D-2" hidden="1">
              <a:extLst>
                <a:ext uri="{63B3BB69-23CF-44E3-9099-C40C66FF867C}">
                  <a14:compatExt spid="_x0000_s5201"/>
                </a:ext>
                <a:ext uri="{FF2B5EF4-FFF2-40B4-BE49-F238E27FC236}">
                  <a16:creationId xmlns:a16="http://schemas.microsoft.com/office/drawing/2014/main" id="{00000000-0008-0000-0100-00005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16</xdr:row>
          <xdr:rowOff>38100</xdr:rowOff>
        </xdr:from>
        <xdr:to>
          <xdr:col>18</xdr:col>
          <xdr:colOff>198120</xdr:colOff>
          <xdr:row>16</xdr:row>
          <xdr:rowOff>342900</xdr:rowOff>
        </xdr:to>
        <xdr:sp macro="" textlink="">
          <xdr:nvSpPr>
            <xdr:cNvPr id="5202" name="Option Button D-3" hidden="1">
              <a:extLst>
                <a:ext uri="{63B3BB69-23CF-44E3-9099-C40C66FF867C}">
                  <a14:compatExt spid="_x0000_s5202"/>
                </a:ext>
                <a:ext uri="{FF2B5EF4-FFF2-40B4-BE49-F238E27FC236}">
                  <a16:creationId xmlns:a16="http://schemas.microsoft.com/office/drawing/2014/main" id="{00000000-0008-0000-0100-00005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16</xdr:row>
          <xdr:rowOff>45720</xdr:rowOff>
        </xdr:from>
        <xdr:to>
          <xdr:col>27</xdr:col>
          <xdr:colOff>68580</xdr:colOff>
          <xdr:row>16</xdr:row>
          <xdr:rowOff>350520</xdr:rowOff>
        </xdr:to>
        <xdr:sp macro="" textlink="">
          <xdr:nvSpPr>
            <xdr:cNvPr id="5204" name="Option Button D-4" hidden="1">
              <a:extLst>
                <a:ext uri="{63B3BB69-23CF-44E3-9099-C40C66FF867C}">
                  <a14:compatExt spid="_x0000_s5204"/>
                </a:ext>
                <a:ext uri="{FF2B5EF4-FFF2-40B4-BE49-F238E27FC236}">
                  <a16:creationId xmlns:a16="http://schemas.microsoft.com/office/drawing/2014/main" id="{00000000-0008-0000-0100-00005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68580</xdr:rowOff>
        </xdr:from>
        <xdr:to>
          <xdr:col>10</xdr:col>
          <xdr:colOff>228600</xdr:colOff>
          <xdr:row>17</xdr:row>
          <xdr:rowOff>373380</xdr:rowOff>
        </xdr:to>
        <xdr:sp macro="" textlink="">
          <xdr:nvSpPr>
            <xdr:cNvPr id="5293" name="Option Button D-5" hidden="1">
              <a:extLst>
                <a:ext uri="{63B3BB69-23CF-44E3-9099-C40C66FF867C}">
                  <a14:compatExt spid="_x0000_s5293"/>
                </a:ext>
                <a:ext uri="{FF2B5EF4-FFF2-40B4-BE49-F238E27FC236}">
                  <a16:creationId xmlns:a16="http://schemas.microsoft.com/office/drawing/2014/main" id="{00000000-0008-0000-0100-0000A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17</xdr:row>
          <xdr:rowOff>76200</xdr:rowOff>
        </xdr:from>
        <xdr:to>
          <xdr:col>15</xdr:col>
          <xdr:colOff>0</xdr:colOff>
          <xdr:row>17</xdr:row>
          <xdr:rowOff>381000</xdr:rowOff>
        </xdr:to>
        <xdr:sp macro="" textlink="">
          <xdr:nvSpPr>
            <xdr:cNvPr id="5200" name="Option Button D-6" hidden="1">
              <a:extLst>
                <a:ext uri="{63B3BB69-23CF-44E3-9099-C40C66FF867C}">
                  <a14:compatExt spid="_x0000_s5200"/>
                </a:ext>
                <a:ext uri="{FF2B5EF4-FFF2-40B4-BE49-F238E27FC236}">
                  <a16:creationId xmlns:a16="http://schemas.microsoft.com/office/drawing/2014/main" id="{00000000-0008-0000-0100-00005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28575</xdr:colOff>
      <xdr:row>2</xdr:row>
      <xdr:rowOff>38100</xdr:rowOff>
    </xdr:from>
    <xdr:to>
      <xdr:col>40</xdr:col>
      <xdr:colOff>542700</xdr:colOff>
      <xdr:row>2</xdr:row>
      <xdr:rowOff>38100</xdr:rowOff>
    </xdr:to>
    <xdr:cxnSp macro="">
      <xdr:nvCxnSpPr>
        <xdr:cNvPr id="5573" name="----- グループ D -----">
          <a:extLst>
            <a:ext uri="{FF2B5EF4-FFF2-40B4-BE49-F238E27FC236}">
              <a16:creationId xmlns:a16="http://schemas.microsoft.com/office/drawing/2014/main" id="{2AA0EF4E-021E-426C-A048-67C3DB5A71EA}"/>
            </a:ext>
          </a:extLst>
        </xdr:cNvPr>
        <xdr:cNvCxnSpPr/>
      </xdr:nvCxnSpPr>
      <xdr:spPr>
        <a:xfrm>
          <a:off x="15544800" y="542925"/>
          <a:ext cx="18000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4</xdr:col>
          <xdr:colOff>175260</xdr:colOff>
          <xdr:row>18</xdr:row>
          <xdr:rowOff>99060</xdr:rowOff>
        </xdr:from>
        <xdr:to>
          <xdr:col>30</xdr:col>
          <xdr:colOff>7620</xdr:colOff>
          <xdr:row>21</xdr:row>
          <xdr:rowOff>144780</xdr:rowOff>
        </xdr:to>
        <xdr:sp macro="" textlink="">
          <xdr:nvSpPr>
            <xdr:cNvPr id="5622" name="Group Box E" hidden="1">
              <a:extLst>
                <a:ext uri="{63B3BB69-23CF-44E3-9099-C40C66FF867C}">
                  <a14:compatExt spid="_x0000_s5622"/>
                </a:ext>
                <a:ext uri="{FF2B5EF4-FFF2-40B4-BE49-F238E27FC236}">
                  <a16:creationId xmlns:a16="http://schemas.microsoft.com/office/drawing/2014/main" id="{00000000-0008-0000-0100-0000F61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E</a:t>
              </a:r>
            </a:p>
          </xdr:txBody>
        </xdr:sp>
        <xdr:clientData/>
      </xdr:twoCellAnchor>
    </mc:Choice>
    <mc:Fallback/>
  </mc:AlternateContent>
  <xdr:oneCellAnchor>
    <xdr:from>
      <xdr:col>5</xdr:col>
      <xdr:colOff>238125</xdr:colOff>
      <xdr:row>19</xdr:row>
      <xdr:rowOff>52387</xdr:rowOff>
    </xdr:from>
    <xdr:ext cx="1524776" cy="325217"/>
    <xdr:sp macro="" textlink="$AL$45">
      <xdr:nvSpPr>
        <xdr:cNvPr id="5273" name="テキスト ボックス E-1">
          <a:extLst>
            <a:ext uri="{FF2B5EF4-FFF2-40B4-BE49-F238E27FC236}">
              <a16:creationId xmlns:a16="http://schemas.microsoft.com/office/drawing/2014/main" id="{17A4760E-DEAC-4E5B-998E-2E1C400D88B3}"/>
            </a:ext>
          </a:extLst>
        </xdr:cNvPr>
        <xdr:cNvSpPr txBox="1"/>
      </xdr:nvSpPr>
      <xdr:spPr>
        <a:xfrm>
          <a:off x="1571625" y="7005637"/>
          <a:ext cx="1524776"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65D14A01-C272-411D-9017-A9D4C9260D84}" type="TxLink">
            <a:rPr kumimoji="1" lang="ja-JP" altLang="en-US" sz="1100" b="0" i="0" u="none" strike="noStrike">
              <a:solidFill>
                <a:srgbClr val="000000"/>
              </a:solidFill>
              <a:latin typeface="Meiryo UI"/>
              <a:ea typeface="Meiryo UI"/>
            </a:rPr>
            <a:pPr/>
            <a:t>補助金（国・自治体）</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12</xdr:col>
      <xdr:colOff>228600</xdr:colOff>
      <xdr:row>19</xdr:row>
      <xdr:rowOff>61912</xdr:rowOff>
    </xdr:from>
    <xdr:ext cx="1524776" cy="325217"/>
    <xdr:sp macro="" textlink="$AM$45">
      <xdr:nvSpPr>
        <xdr:cNvPr id="5274" name="テキスト ボックス E-2">
          <a:extLst>
            <a:ext uri="{FF2B5EF4-FFF2-40B4-BE49-F238E27FC236}">
              <a16:creationId xmlns:a16="http://schemas.microsoft.com/office/drawing/2014/main" id="{3C155209-E3EC-456E-800A-C0C11396555E}"/>
            </a:ext>
          </a:extLst>
        </xdr:cNvPr>
        <xdr:cNvSpPr txBox="1"/>
      </xdr:nvSpPr>
      <xdr:spPr>
        <a:xfrm>
          <a:off x="3543300" y="6738937"/>
          <a:ext cx="1524776"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EE0D285-1DC7-4265-B26F-D34778893895}" type="TxLink">
            <a:rPr kumimoji="1" lang="ja-JP" altLang="en-US" sz="1100" b="0" i="0" u="none" strike="noStrike">
              <a:solidFill>
                <a:srgbClr val="000000"/>
              </a:solidFill>
              <a:latin typeface="Meiryo UI"/>
              <a:ea typeface="Meiryo UI"/>
            </a:rPr>
            <a:pPr/>
            <a:t>設計事務所・施工会社</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19</xdr:col>
      <xdr:colOff>228600</xdr:colOff>
      <xdr:row>19</xdr:row>
      <xdr:rowOff>80962</xdr:rowOff>
    </xdr:from>
    <xdr:ext cx="962025" cy="325217"/>
    <xdr:sp macro="" textlink="$AN$45">
      <xdr:nvSpPr>
        <xdr:cNvPr id="5275" name="テキスト ボックス E-3">
          <a:extLst>
            <a:ext uri="{FF2B5EF4-FFF2-40B4-BE49-F238E27FC236}">
              <a16:creationId xmlns:a16="http://schemas.microsoft.com/office/drawing/2014/main" id="{D6DDA185-9F01-4205-8644-7B85EAA67A17}"/>
            </a:ext>
          </a:extLst>
        </xdr:cNvPr>
        <xdr:cNvSpPr txBox="1"/>
      </xdr:nvSpPr>
      <xdr:spPr>
        <a:xfrm>
          <a:off x="5410200" y="6757987"/>
          <a:ext cx="96202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01081DE4-2CDC-4D74-84C7-ED7EADC1EEB9}" type="TxLink">
            <a:rPr kumimoji="1" lang="ja-JP" altLang="en-US" sz="1100" b="0" i="0" u="none" strike="noStrike">
              <a:solidFill>
                <a:srgbClr val="000000"/>
              </a:solidFill>
              <a:latin typeface="Meiryo UI"/>
              <a:ea typeface="Meiryo UI"/>
            </a:rPr>
            <a:pPr/>
            <a:t>設備メーカー</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24</xdr:col>
      <xdr:colOff>238125</xdr:colOff>
      <xdr:row>19</xdr:row>
      <xdr:rowOff>61912</xdr:rowOff>
    </xdr:from>
    <xdr:ext cx="964944" cy="325217"/>
    <xdr:sp macro="" textlink="$AO$45">
      <xdr:nvSpPr>
        <xdr:cNvPr id="5276" name="テキスト ボックス E-4">
          <a:extLst>
            <a:ext uri="{FF2B5EF4-FFF2-40B4-BE49-F238E27FC236}">
              <a16:creationId xmlns:a16="http://schemas.microsoft.com/office/drawing/2014/main" id="{8190BB7C-20BE-41D7-8CAF-C34876D73C1B}"/>
            </a:ext>
          </a:extLst>
        </xdr:cNvPr>
        <xdr:cNvSpPr txBox="1"/>
      </xdr:nvSpPr>
      <xdr:spPr>
        <a:xfrm>
          <a:off x="6753225" y="6738937"/>
          <a:ext cx="964944"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E5EBD7C-F298-439C-AA0A-318FFD54DF71}" type="TxLink">
            <a:rPr kumimoji="1" lang="ja-JP" altLang="en-US" sz="1100" b="0" i="0" u="none" strike="noStrike">
              <a:solidFill>
                <a:srgbClr val="000000"/>
              </a:solidFill>
              <a:latin typeface="Meiryo UI"/>
              <a:ea typeface="Meiryo UI"/>
            </a:rPr>
            <a:pPr/>
            <a:t>セミナー・講演</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5</xdr:col>
      <xdr:colOff>238125</xdr:colOff>
      <xdr:row>20</xdr:row>
      <xdr:rowOff>57150</xdr:rowOff>
    </xdr:from>
    <xdr:ext cx="748923" cy="325217"/>
    <xdr:sp macro="" textlink="$AP$45">
      <xdr:nvSpPr>
        <xdr:cNvPr id="5569" name="テキスト ボックス E-5">
          <a:extLst>
            <a:ext uri="{FF2B5EF4-FFF2-40B4-BE49-F238E27FC236}">
              <a16:creationId xmlns:a16="http://schemas.microsoft.com/office/drawing/2014/main" id="{294B131C-8C4B-4D11-97DC-62CA2F518C67}"/>
            </a:ext>
          </a:extLst>
        </xdr:cNvPr>
        <xdr:cNvSpPr txBox="1"/>
      </xdr:nvSpPr>
      <xdr:spPr>
        <a:xfrm>
          <a:off x="1685925" y="7162800"/>
          <a:ext cx="74892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AF8B8A31-CB5F-4A2B-B078-664265341C3B}" type="TxLink">
            <a:rPr kumimoji="1" lang="ja-JP" altLang="en-US" sz="1100" b="0" i="0" u="none" strike="noStrike">
              <a:solidFill>
                <a:srgbClr val="000000"/>
              </a:solidFill>
              <a:latin typeface="Meiryo UI"/>
              <a:ea typeface="Meiryo UI"/>
            </a:rPr>
            <a:pPr/>
            <a:t>他社事例</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9</xdr:col>
      <xdr:colOff>238125</xdr:colOff>
      <xdr:row>20</xdr:row>
      <xdr:rowOff>57150</xdr:rowOff>
    </xdr:from>
    <xdr:ext cx="583621" cy="325217"/>
    <xdr:sp macro="" textlink="$AQ$45">
      <xdr:nvSpPr>
        <xdr:cNvPr id="5570" name="テキスト ボックス E-6">
          <a:extLst>
            <a:ext uri="{FF2B5EF4-FFF2-40B4-BE49-F238E27FC236}">
              <a16:creationId xmlns:a16="http://schemas.microsoft.com/office/drawing/2014/main" id="{AD489AB4-0901-4652-88E0-90F9D3ABD86C}"/>
            </a:ext>
          </a:extLst>
        </xdr:cNvPr>
        <xdr:cNvSpPr txBox="1"/>
      </xdr:nvSpPr>
      <xdr:spPr>
        <a:xfrm>
          <a:off x="2752725" y="7162800"/>
          <a:ext cx="583621"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6967CCB-A2A2-48FD-9712-26BE0FC1C8D4}" type="TxLink">
            <a:rPr kumimoji="1" lang="ja-JP" altLang="en-US" sz="1100" b="0" i="0" u="none" strike="noStrike">
              <a:solidFill>
                <a:srgbClr val="000000"/>
              </a:solidFill>
              <a:latin typeface="Meiryo UI"/>
              <a:ea typeface="Meiryo UI"/>
            </a:rPr>
            <a:pPr/>
            <a:t>メディア</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12</xdr:col>
      <xdr:colOff>238125</xdr:colOff>
      <xdr:row>20</xdr:row>
      <xdr:rowOff>57150</xdr:rowOff>
    </xdr:from>
    <xdr:ext cx="546112" cy="325217"/>
    <xdr:sp macro="" textlink="$AR$45">
      <xdr:nvSpPr>
        <xdr:cNvPr id="5571" name="テキスト ボックス E-7">
          <a:extLst>
            <a:ext uri="{FF2B5EF4-FFF2-40B4-BE49-F238E27FC236}">
              <a16:creationId xmlns:a16="http://schemas.microsoft.com/office/drawing/2014/main" id="{B5AECFE4-52FA-4CA5-ADB5-E92B26298BFF}"/>
            </a:ext>
          </a:extLst>
        </xdr:cNvPr>
        <xdr:cNvSpPr txBox="1"/>
      </xdr:nvSpPr>
      <xdr:spPr>
        <a:xfrm>
          <a:off x="3552825" y="7162800"/>
          <a:ext cx="546112"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061DD071-CF47-4F96-9BD7-5E90402DE6F7}" type="TxLink">
            <a:rPr kumimoji="1" lang="ja-JP" altLang="en-US" sz="1100" b="0" i="0" u="none" strike="noStrike">
              <a:solidFill>
                <a:srgbClr val="000000"/>
              </a:solidFill>
              <a:latin typeface="Meiryo UI"/>
              <a:ea typeface="Meiryo UI"/>
            </a:rPr>
            <a:pPr/>
            <a:t>その他</a:t>
          </a:fld>
          <a:endParaRPr kumimoji="1" lang="ja-JP" altLang="en-US" sz="1800">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5</xdr:col>
          <xdr:colOff>30480</xdr:colOff>
          <xdr:row>19</xdr:row>
          <xdr:rowOff>68580</xdr:rowOff>
        </xdr:from>
        <xdr:to>
          <xdr:col>11</xdr:col>
          <xdr:colOff>175260</xdr:colOff>
          <xdr:row>19</xdr:row>
          <xdr:rowOff>373380</xdr:rowOff>
        </xdr:to>
        <xdr:sp macro="" textlink="">
          <xdr:nvSpPr>
            <xdr:cNvPr id="5660" name="Option Button E-1" hidden="1">
              <a:extLst>
                <a:ext uri="{63B3BB69-23CF-44E3-9099-C40C66FF867C}">
                  <a14:compatExt spid="_x0000_s5660"/>
                </a:ext>
                <a:ext uri="{FF2B5EF4-FFF2-40B4-BE49-F238E27FC236}">
                  <a16:creationId xmlns:a16="http://schemas.microsoft.com/office/drawing/2014/main" id="{00000000-0008-0000-0100-00001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19</xdr:row>
          <xdr:rowOff>76200</xdr:rowOff>
        </xdr:from>
        <xdr:to>
          <xdr:col>18</xdr:col>
          <xdr:colOff>259080</xdr:colOff>
          <xdr:row>19</xdr:row>
          <xdr:rowOff>381000</xdr:rowOff>
        </xdr:to>
        <xdr:sp macro="" textlink="">
          <xdr:nvSpPr>
            <xdr:cNvPr id="5661" name="Option Button E-2" hidden="1">
              <a:extLst>
                <a:ext uri="{63B3BB69-23CF-44E3-9099-C40C66FF867C}">
                  <a14:compatExt spid="_x0000_s5661"/>
                </a:ext>
                <a:ext uri="{FF2B5EF4-FFF2-40B4-BE49-F238E27FC236}">
                  <a16:creationId xmlns:a16="http://schemas.microsoft.com/office/drawing/2014/main" id="{00000000-0008-0000-0100-00001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19</xdr:row>
          <xdr:rowOff>83820</xdr:rowOff>
        </xdr:from>
        <xdr:to>
          <xdr:col>23</xdr:col>
          <xdr:colOff>152400</xdr:colOff>
          <xdr:row>19</xdr:row>
          <xdr:rowOff>388620</xdr:rowOff>
        </xdr:to>
        <xdr:sp macro="" textlink="">
          <xdr:nvSpPr>
            <xdr:cNvPr id="5662" name="Option Button E-3" hidden="1">
              <a:extLst>
                <a:ext uri="{63B3BB69-23CF-44E3-9099-C40C66FF867C}">
                  <a14:compatExt spid="_x0000_s5662"/>
                </a:ext>
                <a:ext uri="{FF2B5EF4-FFF2-40B4-BE49-F238E27FC236}">
                  <a16:creationId xmlns:a16="http://schemas.microsoft.com/office/drawing/2014/main" id="{00000000-0008-0000-0100-00001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19</xdr:row>
          <xdr:rowOff>68580</xdr:rowOff>
        </xdr:from>
        <xdr:to>
          <xdr:col>28</xdr:col>
          <xdr:colOff>160020</xdr:colOff>
          <xdr:row>19</xdr:row>
          <xdr:rowOff>373380</xdr:rowOff>
        </xdr:to>
        <xdr:sp macro="" textlink="">
          <xdr:nvSpPr>
            <xdr:cNvPr id="5663" name="Option Button E-4" hidden="1">
              <a:extLst>
                <a:ext uri="{63B3BB69-23CF-44E3-9099-C40C66FF867C}">
                  <a14:compatExt spid="_x0000_s5663"/>
                </a:ext>
                <a:ext uri="{FF2B5EF4-FFF2-40B4-BE49-F238E27FC236}">
                  <a16:creationId xmlns:a16="http://schemas.microsoft.com/office/drawing/2014/main" id="{00000000-0008-0000-0100-00001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20</xdr:row>
          <xdr:rowOff>68580</xdr:rowOff>
        </xdr:from>
        <xdr:to>
          <xdr:col>8</xdr:col>
          <xdr:colOff>190500</xdr:colOff>
          <xdr:row>20</xdr:row>
          <xdr:rowOff>373380</xdr:rowOff>
        </xdr:to>
        <xdr:sp macro="" textlink="">
          <xdr:nvSpPr>
            <xdr:cNvPr id="5664" name="Option Button E-5" hidden="1">
              <a:extLst>
                <a:ext uri="{63B3BB69-23CF-44E3-9099-C40C66FF867C}">
                  <a14:compatExt spid="_x0000_s5664"/>
                </a:ext>
                <a:ext uri="{FF2B5EF4-FFF2-40B4-BE49-F238E27FC236}">
                  <a16:creationId xmlns:a16="http://schemas.microsoft.com/office/drawing/2014/main" id="{00000000-0008-0000-0100-00002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20</xdr:row>
          <xdr:rowOff>68580</xdr:rowOff>
        </xdr:from>
        <xdr:to>
          <xdr:col>11</xdr:col>
          <xdr:colOff>228600</xdr:colOff>
          <xdr:row>20</xdr:row>
          <xdr:rowOff>373380</xdr:rowOff>
        </xdr:to>
        <xdr:sp macro="" textlink="">
          <xdr:nvSpPr>
            <xdr:cNvPr id="5665" name="Option Button E-6" hidden="1">
              <a:extLst>
                <a:ext uri="{63B3BB69-23CF-44E3-9099-C40C66FF867C}">
                  <a14:compatExt spid="_x0000_s5665"/>
                </a:ext>
                <a:ext uri="{FF2B5EF4-FFF2-40B4-BE49-F238E27FC236}">
                  <a16:creationId xmlns:a16="http://schemas.microsoft.com/office/drawing/2014/main" id="{00000000-0008-0000-0100-00002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20</xdr:row>
          <xdr:rowOff>68580</xdr:rowOff>
        </xdr:from>
        <xdr:to>
          <xdr:col>15</xdr:col>
          <xdr:colOff>0</xdr:colOff>
          <xdr:row>20</xdr:row>
          <xdr:rowOff>373380</xdr:rowOff>
        </xdr:to>
        <xdr:sp macro="" textlink="">
          <xdr:nvSpPr>
            <xdr:cNvPr id="5666" name="Option Button E-7" hidden="1">
              <a:extLst>
                <a:ext uri="{63B3BB69-23CF-44E3-9099-C40C66FF867C}">
                  <a14:compatExt spid="_x0000_s5666"/>
                </a:ext>
                <a:ext uri="{FF2B5EF4-FFF2-40B4-BE49-F238E27FC236}">
                  <a16:creationId xmlns:a16="http://schemas.microsoft.com/office/drawing/2014/main" id="{00000000-0008-0000-0100-00002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28575</xdr:colOff>
      <xdr:row>2</xdr:row>
      <xdr:rowOff>38100</xdr:rowOff>
    </xdr:from>
    <xdr:to>
      <xdr:col>40</xdr:col>
      <xdr:colOff>542700</xdr:colOff>
      <xdr:row>2</xdr:row>
      <xdr:rowOff>38100</xdr:rowOff>
    </xdr:to>
    <xdr:cxnSp macro="">
      <xdr:nvCxnSpPr>
        <xdr:cNvPr id="5281" name="----- グループ E -----">
          <a:extLst>
            <a:ext uri="{FF2B5EF4-FFF2-40B4-BE49-F238E27FC236}">
              <a16:creationId xmlns:a16="http://schemas.microsoft.com/office/drawing/2014/main" id="{E0CF259B-06AA-4538-A9CB-9A2391C3E861}"/>
            </a:ext>
          </a:extLst>
        </xdr:cNvPr>
        <xdr:cNvCxnSpPr/>
      </xdr:nvCxnSpPr>
      <xdr:spPr>
        <a:xfrm>
          <a:off x="15544800" y="542925"/>
          <a:ext cx="18000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4</xdr:col>
          <xdr:colOff>152400</xdr:colOff>
          <xdr:row>21</xdr:row>
          <xdr:rowOff>182880</xdr:rowOff>
        </xdr:from>
        <xdr:to>
          <xdr:col>29</xdr:col>
          <xdr:colOff>259080</xdr:colOff>
          <xdr:row>25</xdr:row>
          <xdr:rowOff>137160</xdr:rowOff>
        </xdr:to>
        <xdr:sp macro="" textlink="">
          <xdr:nvSpPr>
            <xdr:cNvPr id="5667" name="Group Box F" hidden="1">
              <a:extLst>
                <a:ext uri="{63B3BB69-23CF-44E3-9099-C40C66FF867C}">
                  <a14:compatExt spid="_x0000_s5667"/>
                </a:ext>
                <a:ext uri="{FF2B5EF4-FFF2-40B4-BE49-F238E27FC236}">
                  <a16:creationId xmlns:a16="http://schemas.microsoft.com/office/drawing/2014/main" id="{00000000-0008-0000-0100-000023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F</a:t>
              </a:r>
            </a:p>
          </xdr:txBody>
        </xdr:sp>
        <xdr:clientData/>
      </xdr:twoCellAnchor>
    </mc:Choice>
    <mc:Fallback/>
  </mc:AlternateContent>
  <xdr:oneCellAnchor>
    <xdr:from>
      <xdr:col>5</xdr:col>
      <xdr:colOff>238126</xdr:colOff>
      <xdr:row>22</xdr:row>
      <xdr:rowOff>47625</xdr:rowOff>
    </xdr:from>
    <xdr:ext cx="1183081" cy="325217"/>
    <xdr:sp macro="" textlink="$AL$49">
      <xdr:nvSpPr>
        <xdr:cNvPr id="17" name="テキスト ボックス F-1">
          <a:extLst>
            <a:ext uri="{FF2B5EF4-FFF2-40B4-BE49-F238E27FC236}">
              <a16:creationId xmlns:a16="http://schemas.microsoft.com/office/drawing/2014/main" id="{0CABF7A6-7C67-4EA1-AC77-FF7A97A58170}"/>
            </a:ext>
          </a:extLst>
        </xdr:cNvPr>
        <xdr:cNvSpPr txBox="1"/>
      </xdr:nvSpPr>
      <xdr:spPr>
        <a:xfrm>
          <a:off x="1685926" y="7867650"/>
          <a:ext cx="1183081"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44F08A3-7B72-4CF1-9DF6-B5EDA1797AE9}" type="TxLink">
            <a:rPr kumimoji="1" lang="ja-JP" altLang="en-US" sz="1100" b="0" i="0" u="none" strike="noStrike">
              <a:solidFill>
                <a:srgbClr val="000000"/>
              </a:solidFill>
              <a:latin typeface="Meiryo UI"/>
              <a:ea typeface="Meiryo UI"/>
            </a:rPr>
            <a:pPr/>
            <a:t>インターネット検索</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12</xdr:col>
      <xdr:colOff>238126</xdr:colOff>
      <xdr:row>22</xdr:row>
      <xdr:rowOff>38100</xdr:rowOff>
    </xdr:from>
    <xdr:ext cx="1216743" cy="325217"/>
    <xdr:sp macro="" textlink="$AM$49">
      <xdr:nvSpPr>
        <xdr:cNvPr id="23" name="テキスト ボックス F-2">
          <a:extLst>
            <a:ext uri="{FF2B5EF4-FFF2-40B4-BE49-F238E27FC236}">
              <a16:creationId xmlns:a16="http://schemas.microsoft.com/office/drawing/2014/main" id="{00B3CF8F-D99D-4BE6-9F59-80DE043EDCFA}"/>
            </a:ext>
          </a:extLst>
        </xdr:cNvPr>
        <xdr:cNvSpPr txBox="1"/>
      </xdr:nvSpPr>
      <xdr:spPr>
        <a:xfrm>
          <a:off x="3552826" y="7858125"/>
          <a:ext cx="121674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CFE82680-271C-48BD-B16F-2F07121D5EE2}" type="TxLink">
            <a:rPr kumimoji="1" lang="ja-JP" altLang="en-US" sz="1100" b="0" i="0" u="none" strike="noStrike">
              <a:solidFill>
                <a:srgbClr val="000000"/>
              </a:solidFill>
              <a:latin typeface="Meiryo UI"/>
              <a:ea typeface="Meiryo UI"/>
            </a:rPr>
            <a:pPr/>
            <a:t>国・自治体の資料</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20</xdr:col>
      <xdr:colOff>238125</xdr:colOff>
      <xdr:row>22</xdr:row>
      <xdr:rowOff>28575</xdr:rowOff>
    </xdr:from>
    <xdr:ext cx="2143125" cy="325217"/>
    <xdr:sp macro="" textlink="$AN$49">
      <xdr:nvSpPr>
        <xdr:cNvPr id="24" name="テキスト ボックス F-3">
          <a:extLst>
            <a:ext uri="{FF2B5EF4-FFF2-40B4-BE49-F238E27FC236}">
              <a16:creationId xmlns:a16="http://schemas.microsoft.com/office/drawing/2014/main" id="{B9E9A977-9CC4-41C2-A0D1-9C0EF0BF3CA6}"/>
            </a:ext>
          </a:extLst>
        </xdr:cNvPr>
        <xdr:cNvSpPr txBox="1"/>
      </xdr:nvSpPr>
      <xdr:spPr>
        <a:xfrm>
          <a:off x="5686425" y="7848600"/>
          <a:ext cx="214312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91DD801B-FE52-4040-A1B7-08F11D8C3EF6}" type="TxLink">
            <a:rPr kumimoji="1" lang="ja-JP" altLang="en-US" sz="1100" b="0" i="0" u="none" strike="noStrike">
              <a:solidFill>
                <a:srgbClr val="000000"/>
              </a:solidFill>
              <a:latin typeface="Meiryo UI"/>
              <a:ea typeface="Meiryo UI"/>
            </a:rPr>
            <a:pPr/>
            <a:t>設計事務所・施工会社からの説明</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5</xdr:col>
      <xdr:colOff>238126</xdr:colOff>
      <xdr:row>23</xdr:row>
      <xdr:rowOff>47625</xdr:rowOff>
    </xdr:from>
    <xdr:ext cx="1477392" cy="325217"/>
    <xdr:sp macro="" textlink="$AO$49">
      <xdr:nvSpPr>
        <xdr:cNvPr id="25" name="テキスト ボックス F-4">
          <a:extLst>
            <a:ext uri="{FF2B5EF4-FFF2-40B4-BE49-F238E27FC236}">
              <a16:creationId xmlns:a16="http://schemas.microsoft.com/office/drawing/2014/main" id="{57B8CB76-258A-4D31-8390-20B4F1B24595}"/>
            </a:ext>
          </a:extLst>
        </xdr:cNvPr>
        <xdr:cNvSpPr txBox="1"/>
      </xdr:nvSpPr>
      <xdr:spPr>
        <a:xfrm>
          <a:off x="1685926" y="8296275"/>
          <a:ext cx="1477392"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8086462-5A23-4229-9533-ED5313D18506}" type="TxLink">
            <a:rPr kumimoji="1" lang="ja-JP" altLang="en-US" sz="1100" b="0" i="0" u="none" strike="noStrike">
              <a:solidFill>
                <a:srgbClr val="000000"/>
              </a:solidFill>
              <a:latin typeface="Meiryo UI"/>
              <a:ea typeface="Meiryo UI"/>
            </a:rPr>
            <a:pPr/>
            <a:t>セミナー・講演への参加</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12</xdr:col>
      <xdr:colOff>238126</xdr:colOff>
      <xdr:row>23</xdr:row>
      <xdr:rowOff>52387</xdr:rowOff>
    </xdr:from>
    <xdr:ext cx="1711559" cy="325217"/>
    <xdr:sp macro="" textlink="$AP$49">
      <xdr:nvSpPr>
        <xdr:cNvPr id="5385" name="テキスト ボックス F-5">
          <a:extLst>
            <a:ext uri="{FF2B5EF4-FFF2-40B4-BE49-F238E27FC236}">
              <a16:creationId xmlns:a16="http://schemas.microsoft.com/office/drawing/2014/main" id="{07E1F77F-A080-4470-B5BF-B0C6007C57AE}"/>
            </a:ext>
          </a:extLst>
        </xdr:cNvPr>
        <xdr:cNvSpPr txBox="1"/>
      </xdr:nvSpPr>
      <xdr:spPr>
        <a:xfrm>
          <a:off x="3552826" y="8301037"/>
          <a:ext cx="1711559"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DF83120-93B8-486A-AE7E-AFBF20039945}" type="TxLink">
            <a:rPr kumimoji="1" lang="ja-JP" altLang="en-US" sz="1100" b="0" i="0" u="none" strike="noStrike">
              <a:solidFill>
                <a:srgbClr val="000000"/>
              </a:solidFill>
              <a:latin typeface="Meiryo UI"/>
              <a:ea typeface="Meiryo UI"/>
            </a:rPr>
            <a:pPr/>
            <a:t>同業他社・知人からの情報</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20</xdr:col>
      <xdr:colOff>238125</xdr:colOff>
      <xdr:row>23</xdr:row>
      <xdr:rowOff>47625</xdr:rowOff>
    </xdr:from>
    <xdr:ext cx="1628775" cy="325217"/>
    <xdr:sp macro="" textlink="$AQ$49">
      <xdr:nvSpPr>
        <xdr:cNvPr id="5387" name="テキスト ボックス F-6">
          <a:extLst>
            <a:ext uri="{FF2B5EF4-FFF2-40B4-BE49-F238E27FC236}">
              <a16:creationId xmlns:a16="http://schemas.microsoft.com/office/drawing/2014/main" id="{FBB5D6A6-9021-4B76-92DE-A9AFF90CB3CE}"/>
            </a:ext>
          </a:extLst>
        </xdr:cNvPr>
        <xdr:cNvSpPr txBox="1"/>
      </xdr:nvSpPr>
      <xdr:spPr>
        <a:xfrm>
          <a:off x="5686425" y="8296275"/>
          <a:ext cx="162877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05DEBF42-72F9-441F-B6D6-8398AD940C40}" type="TxLink">
            <a:rPr kumimoji="1" lang="ja-JP" altLang="en-US" sz="1100" b="0" i="0" u="none" strike="noStrike">
              <a:solidFill>
                <a:srgbClr val="000000"/>
              </a:solidFill>
              <a:latin typeface="Meiryo UI"/>
              <a:ea typeface="Meiryo UI"/>
            </a:rPr>
            <a:pPr/>
            <a:t>専門誌・業界紙</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5</xdr:col>
      <xdr:colOff>238126</xdr:colOff>
      <xdr:row>24</xdr:row>
      <xdr:rowOff>38100</xdr:rowOff>
    </xdr:from>
    <xdr:ext cx="672300" cy="325217"/>
    <xdr:sp macro="" textlink="$AR$49">
      <xdr:nvSpPr>
        <xdr:cNvPr id="26" name="テキスト ボックス F-7">
          <a:extLst>
            <a:ext uri="{FF2B5EF4-FFF2-40B4-BE49-F238E27FC236}">
              <a16:creationId xmlns:a16="http://schemas.microsoft.com/office/drawing/2014/main" id="{76E09914-70EB-47F5-9661-92CE505D14C3}"/>
            </a:ext>
          </a:extLst>
        </xdr:cNvPr>
        <xdr:cNvSpPr txBox="1"/>
      </xdr:nvSpPr>
      <xdr:spPr>
        <a:xfrm>
          <a:off x="1685926" y="8715375"/>
          <a:ext cx="672300"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07B52E3E-C6A3-464D-BAA2-ADCFCAFAFC03}" type="TxLink">
            <a:rPr kumimoji="1" lang="ja-JP" altLang="en-US" sz="1100" b="0" i="0" u="none" strike="noStrike">
              <a:solidFill>
                <a:srgbClr val="000000"/>
              </a:solidFill>
              <a:latin typeface="Meiryo UI"/>
              <a:ea typeface="Meiryo UI"/>
            </a:rPr>
            <a:pPr/>
            <a:t>特にない</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12</xdr:col>
      <xdr:colOff>238126</xdr:colOff>
      <xdr:row>24</xdr:row>
      <xdr:rowOff>47625</xdr:rowOff>
    </xdr:from>
    <xdr:ext cx="546112" cy="325217"/>
    <xdr:sp macro="" textlink="$AS$49">
      <xdr:nvSpPr>
        <xdr:cNvPr id="5611" name="テキスト ボックス F-8">
          <a:extLst>
            <a:ext uri="{FF2B5EF4-FFF2-40B4-BE49-F238E27FC236}">
              <a16:creationId xmlns:a16="http://schemas.microsoft.com/office/drawing/2014/main" id="{90B231EF-8096-4E90-8AFF-CCEE8E7FBAAD}"/>
            </a:ext>
          </a:extLst>
        </xdr:cNvPr>
        <xdr:cNvSpPr txBox="1"/>
      </xdr:nvSpPr>
      <xdr:spPr>
        <a:xfrm>
          <a:off x="3552826" y="8724900"/>
          <a:ext cx="546112"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37A4EA09-DC16-4FE4-BA98-C77EC7D5BD95}" type="TxLink">
            <a:rPr kumimoji="1" lang="ja-JP" altLang="en-US" sz="1100" b="0" i="0" u="none" strike="noStrike">
              <a:solidFill>
                <a:srgbClr val="000000"/>
              </a:solidFill>
              <a:latin typeface="Meiryo UI"/>
              <a:ea typeface="Meiryo UI"/>
            </a:rPr>
            <a:pPr/>
            <a:t>その他</a:t>
          </a:fld>
          <a:endParaRPr kumimoji="1" lang="ja-JP" altLang="en-US" sz="1800">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5</xdr:col>
          <xdr:colOff>38100</xdr:colOff>
          <xdr:row>22</xdr:row>
          <xdr:rowOff>60960</xdr:rowOff>
        </xdr:from>
        <xdr:to>
          <xdr:col>10</xdr:col>
          <xdr:colOff>190500</xdr:colOff>
          <xdr:row>22</xdr:row>
          <xdr:rowOff>365760</xdr:rowOff>
        </xdr:to>
        <xdr:sp macro="" textlink="">
          <xdr:nvSpPr>
            <xdr:cNvPr id="5668" name="Option Button F-1" hidden="1">
              <a:extLst>
                <a:ext uri="{63B3BB69-23CF-44E3-9099-C40C66FF867C}">
                  <a14:compatExt spid="_x0000_s5668"/>
                </a:ext>
                <a:ext uri="{FF2B5EF4-FFF2-40B4-BE49-F238E27FC236}">
                  <a16:creationId xmlns:a16="http://schemas.microsoft.com/office/drawing/2014/main" id="{00000000-0008-0000-0100-00002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22</xdr:row>
          <xdr:rowOff>60960</xdr:rowOff>
        </xdr:from>
        <xdr:to>
          <xdr:col>17</xdr:col>
          <xdr:colOff>198120</xdr:colOff>
          <xdr:row>22</xdr:row>
          <xdr:rowOff>365760</xdr:rowOff>
        </xdr:to>
        <xdr:sp macro="" textlink="">
          <xdr:nvSpPr>
            <xdr:cNvPr id="5687" name="Option Button F-2" hidden="1">
              <a:extLst>
                <a:ext uri="{63B3BB69-23CF-44E3-9099-C40C66FF867C}">
                  <a14:compatExt spid="_x0000_s5687"/>
                </a:ext>
                <a:ext uri="{FF2B5EF4-FFF2-40B4-BE49-F238E27FC236}">
                  <a16:creationId xmlns:a16="http://schemas.microsoft.com/office/drawing/2014/main" id="{00000000-0008-0000-0100-00003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22</xdr:row>
          <xdr:rowOff>60960</xdr:rowOff>
        </xdr:from>
        <xdr:to>
          <xdr:col>28</xdr:col>
          <xdr:colOff>160020</xdr:colOff>
          <xdr:row>22</xdr:row>
          <xdr:rowOff>365760</xdr:rowOff>
        </xdr:to>
        <xdr:sp macro="" textlink="">
          <xdr:nvSpPr>
            <xdr:cNvPr id="5688" name="Option Button F-3" hidden="1">
              <a:extLst>
                <a:ext uri="{63B3BB69-23CF-44E3-9099-C40C66FF867C}">
                  <a14:compatExt spid="_x0000_s5688"/>
                </a:ext>
                <a:ext uri="{FF2B5EF4-FFF2-40B4-BE49-F238E27FC236}">
                  <a16:creationId xmlns:a16="http://schemas.microsoft.com/office/drawing/2014/main" id="{00000000-0008-0000-0100-00003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60960</xdr:rowOff>
        </xdr:from>
        <xdr:to>
          <xdr:col>11</xdr:col>
          <xdr:colOff>30480</xdr:colOff>
          <xdr:row>23</xdr:row>
          <xdr:rowOff>365760</xdr:rowOff>
        </xdr:to>
        <xdr:sp macro="" textlink="">
          <xdr:nvSpPr>
            <xdr:cNvPr id="5689" name="Option Button F-4" hidden="1">
              <a:extLst>
                <a:ext uri="{63B3BB69-23CF-44E3-9099-C40C66FF867C}">
                  <a14:compatExt spid="_x0000_s5689"/>
                </a:ext>
                <a:ext uri="{FF2B5EF4-FFF2-40B4-BE49-F238E27FC236}">
                  <a16:creationId xmlns:a16="http://schemas.microsoft.com/office/drawing/2014/main" id="{00000000-0008-0000-0100-00003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23</xdr:row>
          <xdr:rowOff>60960</xdr:rowOff>
        </xdr:from>
        <xdr:to>
          <xdr:col>19</xdr:col>
          <xdr:colOff>83820</xdr:colOff>
          <xdr:row>23</xdr:row>
          <xdr:rowOff>365760</xdr:rowOff>
        </xdr:to>
        <xdr:sp macro="" textlink="">
          <xdr:nvSpPr>
            <xdr:cNvPr id="5690" name="Option Button F-5" hidden="1">
              <a:extLst>
                <a:ext uri="{63B3BB69-23CF-44E3-9099-C40C66FF867C}">
                  <a14:compatExt spid="_x0000_s5690"/>
                </a:ext>
                <a:ext uri="{FF2B5EF4-FFF2-40B4-BE49-F238E27FC236}">
                  <a16:creationId xmlns:a16="http://schemas.microsoft.com/office/drawing/2014/main" id="{00000000-0008-0000-0100-00003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23</xdr:row>
          <xdr:rowOff>60960</xdr:rowOff>
        </xdr:from>
        <xdr:to>
          <xdr:col>25</xdr:col>
          <xdr:colOff>190500</xdr:colOff>
          <xdr:row>23</xdr:row>
          <xdr:rowOff>365760</xdr:rowOff>
        </xdr:to>
        <xdr:sp macro="" textlink="">
          <xdr:nvSpPr>
            <xdr:cNvPr id="5691" name="Option Button F-6" hidden="1">
              <a:extLst>
                <a:ext uri="{63B3BB69-23CF-44E3-9099-C40C66FF867C}">
                  <a14:compatExt spid="_x0000_s5691"/>
                </a:ext>
                <a:ext uri="{FF2B5EF4-FFF2-40B4-BE49-F238E27FC236}">
                  <a16:creationId xmlns:a16="http://schemas.microsoft.com/office/drawing/2014/main" id="{00000000-0008-0000-0100-00003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60960</xdr:rowOff>
        </xdr:from>
        <xdr:to>
          <xdr:col>8</xdr:col>
          <xdr:colOff>114300</xdr:colOff>
          <xdr:row>24</xdr:row>
          <xdr:rowOff>365760</xdr:rowOff>
        </xdr:to>
        <xdr:sp macro="" textlink="">
          <xdr:nvSpPr>
            <xdr:cNvPr id="5692" name="Option Button F-7" hidden="1">
              <a:extLst>
                <a:ext uri="{63B3BB69-23CF-44E3-9099-C40C66FF867C}">
                  <a14:compatExt spid="_x0000_s5692"/>
                </a:ext>
                <a:ext uri="{FF2B5EF4-FFF2-40B4-BE49-F238E27FC236}">
                  <a16:creationId xmlns:a16="http://schemas.microsoft.com/office/drawing/2014/main" id="{00000000-0008-0000-0100-00003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24</xdr:row>
          <xdr:rowOff>60960</xdr:rowOff>
        </xdr:from>
        <xdr:to>
          <xdr:col>14</xdr:col>
          <xdr:colOff>198120</xdr:colOff>
          <xdr:row>24</xdr:row>
          <xdr:rowOff>365760</xdr:rowOff>
        </xdr:to>
        <xdr:sp macro="" textlink="">
          <xdr:nvSpPr>
            <xdr:cNvPr id="5693" name="Option Button F-8" hidden="1">
              <a:extLst>
                <a:ext uri="{63B3BB69-23CF-44E3-9099-C40C66FF867C}">
                  <a14:compatExt spid="_x0000_s5693"/>
                </a:ext>
                <a:ext uri="{FF2B5EF4-FFF2-40B4-BE49-F238E27FC236}">
                  <a16:creationId xmlns:a16="http://schemas.microsoft.com/office/drawing/2014/main" id="{00000000-0008-0000-0100-00003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28575</xdr:colOff>
      <xdr:row>2</xdr:row>
      <xdr:rowOff>38100</xdr:rowOff>
    </xdr:from>
    <xdr:to>
      <xdr:col>40</xdr:col>
      <xdr:colOff>542700</xdr:colOff>
      <xdr:row>2</xdr:row>
      <xdr:rowOff>38100</xdr:rowOff>
    </xdr:to>
    <xdr:cxnSp macro="">
      <xdr:nvCxnSpPr>
        <xdr:cNvPr id="5572" name="----- グループ F -----">
          <a:extLst>
            <a:ext uri="{FF2B5EF4-FFF2-40B4-BE49-F238E27FC236}">
              <a16:creationId xmlns:a16="http://schemas.microsoft.com/office/drawing/2014/main" id="{BBD782B8-E622-42C8-BF35-9DB4D88961E6}"/>
            </a:ext>
          </a:extLst>
        </xdr:cNvPr>
        <xdr:cNvCxnSpPr/>
      </xdr:nvCxnSpPr>
      <xdr:spPr>
        <a:xfrm>
          <a:off x="15544800" y="542925"/>
          <a:ext cx="18000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4</xdr:col>
          <xdr:colOff>182880</xdr:colOff>
          <xdr:row>25</xdr:row>
          <xdr:rowOff>175260</xdr:rowOff>
        </xdr:from>
        <xdr:to>
          <xdr:col>30</xdr:col>
          <xdr:colOff>22860</xdr:colOff>
          <xdr:row>28</xdr:row>
          <xdr:rowOff>137160</xdr:rowOff>
        </xdr:to>
        <xdr:sp macro="" textlink="">
          <xdr:nvSpPr>
            <xdr:cNvPr id="5678" name="Group Box G" hidden="1">
              <a:extLst>
                <a:ext uri="{63B3BB69-23CF-44E3-9099-C40C66FF867C}">
                  <a14:compatExt spid="_x0000_s5678"/>
                </a:ext>
                <a:ext uri="{FF2B5EF4-FFF2-40B4-BE49-F238E27FC236}">
                  <a16:creationId xmlns:a16="http://schemas.microsoft.com/office/drawing/2014/main" id="{00000000-0008-0000-0100-00002E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G</a:t>
              </a:r>
            </a:p>
          </xdr:txBody>
        </xdr:sp>
        <xdr:clientData/>
      </xdr:twoCellAnchor>
    </mc:Choice>
    <mc:Fallback/>
  </mc:AlternateContent>
  <xdr:oneCellAnchor>
    <xdr:from>
      <xdr:col>5</xdr:col>
      <xdr:colOff>238126</xdr:colOff>
      <xdr:row>26</xdr:row>
      <xdr:rowOff>47625</xdr:rowOff>
    </xdr:from>
    <xdr:ext cx="889987" cy="325217"/>
    <xdr:sp macro="" textlink="$AL$53">
      <xdr:nvSpPr>
        <xdr:cNvPr id="27" name="テキスト ボックス G-1">
          <a:extLst>
            <a:ext uri="{FF2B5EF4-FFF2-40B4-BE49-F238E27FC236}">
              <a16:creationId xmlns:a16="http://schemas.microsoft.com/office/drawing/2014/main" id="{A7625B5C-7C09-4951-9375-194516E21E66}"/>
            </a:ext>
          </a:extLst>
        </xdr:cNvPr>
        <xdr:cNvSpPr txBox="1"/>
      </xdr:nvSpPr>
      <xdr:spPr>
        <a:xfrm>
          <a:off x="1685926" y="9439275"/>
          <a:ext cx="889987"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B5D3B75-8FA7-4C11-A300-CB5CE8446152}" type="TxLink">
            <a:rPr kumimoji="1" lang="ja-JP" altLang="en-US" sz="1100" b="0" i="0" u="none" strike="noStrike">
              <a:solidFill>
                <a:srgbClr val="000000"/>
              </a:solidFill>
              <a:latin typeface="Meiryo UI"/>
              <a:ea typeface="Meiryo UI"/>
            </a:rPr>
            <a:pPr/>
            <a:t>設計事務所</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10</xdr:col>
      <xdr:colOff>238126</xdr:colOff>
      <xdr:row>26</xdr:row>
      <xdr:rowOff>47625</xdr:rowOff>
    </xdr:from>
    <xdr:ext cx="619913" cy="325217"/>
    <xdr:sp macro="" textlink="$AM$53">
      <xdr:nvSpPr>
        <xdr:cNvPr id="28" name="テキスト ボックス G-2">
          <a:extLst>
            <a:ext uri="{FF2B5EF4-FFF2-40B4-BE49-F238E27FC236}">
              <a16:creationId xmlns:a16="http://schemas.microsoft.com/office/drawing/2014/main" id="{0FF0A9B0-BA55-4696-9B01-48DB849130E6}"/>
            </a:ext>
          </a:extLst>
        </xdr:cNvPr>
        <xdr:cNvSpPr txBox="1"/>
      </xdr:nvSpPr>
      <xdr:spPr>
        <a:xfrm>
          <a:off x="3019426" y="9439275"/>
          <a:ext cx="61991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ADAF9A56-671D-41DB-B913-08587FE8EF23}" type="TxLink">
            <a:rPr kumimoji="1" lang="ja-JP" altLang="en-US" sz="1100" b="0" i="0" u="none" strike="noStrike">
              <a:solidFill>
                <a:srgbClr val="000000"/>
              </a:solidFill>
              <a:latin typeface="Meiryo UI"/>
              <a:ea typeface="Meiryo UI"/>
            </a:rPr>
            <a:pPr/>
            <a:t>ゼネコン</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14</xdr:col>
      <xdr:colOff>238125</xdr:colOff>
      <xdr:row>26</xdr:row>
      <xdr:rowOff>47625</xdr:rowOff>
    </xdr:from>
    <xdr:ext cx="1247775" cy="325217"/>
    <xdr:sp macro="" textlink="$AN$53">
      <xdr:nvSpPr>
        <xdr:cNvPr id="29" name="テキスト ボックス G-3">
          <a:extLst>
            <a:ext uri="{FF2B5EF4-FFF2-40B4-BE49-F238E27FC236}">
              <a16:creationId xmlns:a16="http://schemas.microsoft.com/office/drawing/2014/main" id="{90F0BCC1-8983-4E90-A564-29D7DC60C534}"/>
            </a:ext>
          </a:extLst>
        </xdr:cNvPr>
        <xdr:cNvSpPr txBox="1"/>
      </xdr:nvSpPr>
      <xdr:spPr>
        <a:xfrm>
          <a:off x="4086225" y="9439275"/>
          <a:ext cx="124777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F075AB2F-16E3-4230-89F8-A5619BAD4F47}" type="TxLink">
            <a:rPr kumimoji="1" lang="ja-JP" altLang="en-US" sz="1100" b="0" i="0" u="none" strike="noStrike">
              <a:solidFill>
                <a:srgbClr val="000000"/>
              </a:solidFill>
              <a:latin typeface="Meiryo UI"/>
              <a:ea typeface="Meiryo UI"/>
            </a:rPr>
            <a:pPr/>
            <a:t>メーカー・設備会社</a:t>
          </a:fld>
          <a:endParaRPr kumimoji="1" lang="ja-JP" altLang="en-US"/>
        </a:p>
      </xdr:txBody>
    </xdr:sp>
    <xdr:clientData/>
  </xdr:oneCellAnchor>
  <xdr:oneCellAnchor>
    <xdr:from>
      <xdr:col>20</xdr:col>
      <xdr:colOff>247651</xdr:colOff>
      <xdr:row>26</xdr:row>
      <xdr:rowOff>47625</xdr:rowOff>
    </xdr:from>
    <xdr:ext cx="466794" cy="325217"/>
    <xdr:sp macro="" textlink="$AO$53">
      <xdr:nvSpPr>
        <xdr:cNvPr id="30" name="テキスト ボックス G-4">
          <a:extLst>
            <a:ext uri="{FF2B5EF4-FFF2-40B4-BE49-F238E27FC236}">
              <a16:creationId xmlns:a16="http://schemas.microsoft.com/office/drawing/2014/main" id="{4AF08B0F-E4E8-445F-9BBE-5756EDC0C07F}"/>
            </a:ext>
          </a:extLst>
        </xdr:cNvPr>
        <xdr:cNvSpPr txBox="1"/>
      </xdr:nvSpPr>
      <xdr:spPr>
        <a:xfrm>
          <a:off x="5695951" y="9439275"/>
          <a:ext cx="466794"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D54F9384-21C6-4D8D-9651-9ABE7DCA3E8F}" type="TxLink">
            <a:rPr kumimoji="1" lang="ja-JP" altLang="en-US" sz="1100" b="0" i="0" u="none" strike="noStrike">
              <a:solidFill>
                <a:srgbClr val="000000"/>
              </a:solidFill>
              <a:latin typeface="Meiryo UI"/>
              <a:ea typeface="Meiryo UI"/>
            </a:rPr>
            <a:pPr/>
            <a:t>行政</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23</xdr:col>
      <xdr:colOff>228601</xdr:colOff>
      <xdr:row>26</xdr:row>
      <xdr:rowOff>47625</xdr:rowOff>
    </xdr:from>
    <xdr:ext cx="920188" cy="325217"/>
    <xdr:sp macro="" textlink="$AP$53">
      <xdr:nvSpPr>
        <xdr:cNvPr id="31" name="テキスト ボックス G-5">
          <a:extLst>
            <a:ext uri="{FF2B5EF4-FFF2-40B4-BE49-F238E27FC236}">
              <a16:creationId xmlns:a16="http://schemas.microsoft.com/office/drawing/2014/main" id="{323CD429-94F5-4A3F-852F-5AF409CEF130}"/>
            </a:ext>
          </a:extLst>
        </xdr:cNvPr>
        <xdr:cNvSpPr txBox="1"/>
      </xdr:nvSpPr>
      <xdr:spPr>
        <a:xfrm>
          <a:off x="6477001" y="9439275"/>
          <a:ext cx="920188"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A9538BB-B87C-465B-B17E-9688934B856D}" type="TxLink">
            <a:rPr kumimoji="1" lang="ja-JP" altLang="en-US" sz="1100" b="0" i="0" u="none" strike="noStrike">
              <a:solidFill>
                <a:srgbClr val="000000"/>
              </a:solidFill>
              <a:latin typeface="Meiryo UI"/>
              <a:ea typeface="Meiryo UI"/>
            </a:rPr>
            <a:pPr/>
            <a:t>コンサルタント</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5</xdr:col>
      <xdr:colOff>238126</xdr:colOff>
      <xdr:row>27</xdr:row>
      <xdr:rowOff>28575</xdr:rowOff>
    </xdr:from>
    <xdr:ext cx="748923" cy="325217"/>
    <xdr:sp macro="" textlink="$AQ$53">
      <xdr:nvSpPr>
        <xdr:cNvPr id="32" name="テキスト ボックス G-6">
          <a:extLst>
            <a:ext uri="{FF2B5EF4-FFF2-40B4-BE49-F238E27FC236}">
              <a16:creationId xmlns:a16="http://schemas.microsoft.com/office/drawing/2014/main" id="{AB4D1F19-03FC-4865-9AAE-FBF5DEBADAF7}"/>
            </a:ext>
          </a:extLst>
        </xdr:cNvPr>
        <xdr:cNvSpPr txBox="1"/>
      </xdr:nvSpPr>
      <xdr:spPr>
        <a:xfrm>
          <a:off x="1685926" y="9848850"/>
          <a:ext cx="74892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9DC7A823-1853-42B9-8DBC-6B5BCB5EEBFD}" type="TxLink">
            <a:rPr kumimoji="1" lang="ja-JP" altLang="en-US" sz="1100" b="0" i="0" u="none" strike="noStrike">
              <a:solidFill>
                <a:srgbClr val="000000"/>
              </a:solidFill>
              <a:latin typeface="Meiryo UI"/>
              <a:ea typeface="Meiryo UI"/>
            </a:rPr>
            <a:pPr/>
            <a:t>金融機関</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10</xdr:col>
      <xdr:colOff>238126</xdr:colOff>
      <xdr:row>27</xdr:row>
      <xdr:rowOff>28575</xdr:rowOff>
    </xdr:from>
    <xdr:ext cx="748923" cy="325217"/>
    <xdr:sp macro="" textlink="$AR$53">
      <xdr:nvSpPr>
        <xdr:cNvPr id="33" name="テキスト ボックス G-7">
          <a:extLst>
            <a:ext uri="{FF2B5EF4-FFF2-40B4-BE49-F238E27FC236}">
              <a16:creationId xmlns:a16="http://schemas.microsoft.com/office/drawing/2014/main" id="{AD5937EF-36D0-4734-9CB4-74BDC0D4B786}"/>
            </a:ext>
          </a:extLst>
        </xdr:cNvPr>
        <xdr:cNvSpPr txBox="1"/>
      </xdr:nvSpPr>
      <xdr:spPr>
        <a:xfrm>
          <a:off x="3019426" y="9848850"/>
          <a:ext cx="74892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2EEE42D-AE49-4775-8075-619833C2764E}" type="TxLink">
            <a:rPr kumimoji="1" lang="ja-JP" altLang="en-US" sz="1100" b="0" i="0" u="none" strike="noStrike">
              <a:solidFill>
                <a:srgbClr val="000000"/>
              </a:solidFill>
              <a:latin typeface="Meiryo UI"/>
              <a:ea typeface="Meiryo UI"/>
            </a:rPr>
            <a:pPr/>
            <a:t>同業他社</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14</xdr:col>
      <xdr:colOff>238125</xdr:colOff>
      <xdr:row>27</xdr:row>
      <xdr:rowOff>38100</xdr:rowOff>
    </xdr:from>
    <xdr:ext cx="546112" cy="325217"/>
    <xdr:sp macro="" textlink="$AS$53">
      <xdr:nvSpPr>
        <xdr:cNvPr id="5612" name="テキスト ボックス G-8">
          <a:extLst>
            <a:ext uri="{FF2B5EF4-FFF2-40B4-BE49-F238E27FC236}">
              <a16:creationId xmlns:a16="http://schemas.microsoft.com/office/drawing/2014/main" id="{DD781ACB-9C53-4D7F-82F6-47BFA0F6A262}"/>
            </a:ext>
          </a:extLst>
        </xdr:cNvPr>
        <xdr:cNvSpPr txBox="1"/>
      </xdr:nvSpPr>
      <xdr:spPr>
        <a:xfrm>
          <a:off x="4086225" y="9858375"/>
          <a:ext cx="546112"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B386DC52-AD50-494C-8BB3-FF87AD62F2B6}" type="TxLink">
            <a:rPr kumimoji="1" lang="ja-JP" altLang="en-US" sz="1100" b="0" i="0" u="none" strike="noStrike">
              <a:solidFill>
                <a:srgbClr val="000000"/>
              </a:solidFill>
              <a:latin typeface="Meiryo UI"/>
              <a:ea typeface="Meiryo UI"/>
            </a:rPr>
            <a:pPr/>
            <a:t>その他</a:t>
          </a:fld>
          <a:endParaRPr kumimoji="1" lang="ja-JP" altLang="en-US" sz="1800">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5</xdr:col>
          <xdr:colOff>60960</xdr:colOff>
          <xdr:row>26</xdr:row>
          <xdr:rowOff>68580</xdr:rowOff>
        </xdr:from>
        <xdr:to>
          <xdr:col>9</xdr:col>
          <xdr:colOff>152400</xdr:colOff>
          <xdr:row>26</xdr:row>
          <xdr:rowOff>373380</xdr:rowOff>
        </xdr:to>
        <xdr:sp macro="" textlink="">
          <xdr:nvSpPr>
            <xdr:cNvPr id="5679" name="Option Button G-1" hidden="1">
              <a:extLst>
                <a:ext uri="{63B3BB69-23CF-44E3-9099-C40C66FF867C}">
                  <a14:compatExt spid="_x0000_s5679"/>
                </a:ext>
                <a:ext uri="{FF2B5EF4-FFF2-40B4-BE49-F238E27FC236}">
                  <a16:creationId xmlns:a16="http://schemas.microsoft.com/office/drawing/2014/main" id="{00000000-0008-0000-0100-00002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26</xdr:row>
          <xdr:rowOff>68580</xdr:rowOff>
        </xdr:from>
        <xdr:to>
          <xdr:col>13</xdr:col>
          <xdr:colOff>83820</xdr:colOff>
          <xdr:row>26</xdr:row>
          <xdr:rowOff>373380</xdr:rowOff>
        </xdr:to>
        <xdr:sp macro="" textlink="">
          <xdr:nvSpPr>
            <xdr:cNvPr id="5680" name="Option Button G-2" hidden="1">
              <a:extLst>
                <a:ext uri="{63B3BB69-23CF-44E3-9099-C40C66FF867C}">
                  <a14:compatExt spid="_x0000_s5680"/>
                </a:ext>
                <a:ext uri="{FF2B5EF4-FFF2-40B4-BE49-F238E27FC236}">
                  <a16:creationId xmlns:a16="http://schemas.microsoft.com/office/drawing/2014/main" id="{00000000-0008-0000-0100-00003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26</xdr:row>
          <xdr:rowOff>68580</xdr:rowOff>
        </xdr:from>
        <xdr:to>
          <xdr:col>19</xdr:col>
          <xdr:colOff>99060</xdr:colOff>
          <xdr:row>26</xdr:row>
          <xdr:rowOff>373380</xdr:rowOff>
        </xdr:to>
        <xdr:sp macro="" textlink="">
          <xdr:nvSpPr>
            <xdr:cNvPr id="5681" name="Option Button G-3" hidden="1">
              <a:extLst>
                <a:ext uri="{63B3BB69-23CF-44E3-9099-C40C66FF867C}">
                  <a14:compatExt spid="_x0000_s5681"/>
                </a:ext>
                <a:ext uri="{FF2B5EF4-FFF2-40B4-BE49-F238E27FC236}">
                  <a16:creationId xmlns:a16="http://schemas.microsoft.com/office/drawing/2014/main" id="{00000000-0008-0000-0100-00003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26</xdr:row>
          <xdr:rowOff>68580</xdr:rowOff>
        </xdr:from>
        <xdr:to>
          <xdr:col>22</xdr:col>
          <xdr:colOff>144780</xdr:colOff>
          <xdr:row>26</xdr:row>
          <xdr:rowOff>373380</xdr:rowOff>
        </xdr:to>
        <xdr:sp macro="" textlink="">
          <xdr:nvSpPr>
            <xdr:cNvPr id="5682" name="Option Button G-4" hidden="1">
              <a:extLst>
                <a:ext uri="{63B3BB69-23CF-44E3-9099-C40C66FF867C}">
                  <a14:compatExt spid="_x0000_s5682"/>
                </a:ext>
                <a:ext uri="{FF2B5EF4-FFF2-40B4-BE49-F238E27FC236}">
                  <a16:creationId xmlns:a16="http://schemas.microsoft.com/office/drawing/2014/main" id="{00000000-0008-0000-0100-00003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60960</xdr:colOff>
          <xdr:row>26</xdr:row>
          <xdr:rowOff>68580</xdr:rowOff>
        </xdr:from>
        <xdr:to>
          <xdr:col>27</xdr:col>
          <xdr:colOff>137160</xdr:colOff>
          <xdr:row>26</xdr:row>
          <xdr:rowOff>373380</xdr:rowOff>
        </xdr:to>
        <xdr:sp macro="" textlink="">
          <xdr:nvSpPr>
            <xdr:cNvPr id="5683" name="Option Button G-5" hidden="1">
              <a:extLst>
                <a:ext uri="{63B3BB69-23CF-44E3-9099-C40C66FF867C}">
                  <a14:compatExt spid="_x0000_s5683"/>
                </a:ext>
                <a:ext uri="{FF2B5EF4-FFF2-40B4-BE49-F238E27FC236}">
                  <a16:creationId xmlns:a16="http://schemas.microsoft.com/office/drawing/2014/main" id="{00000000-0008-0000-0100-00003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27</xdr:row>
          <xdr:rowOff>68580</xdr:rowOff>
        </xdr:from>
        <xdr:to>
          <xdr:col>8</xdr:col>
          <xdr:colOff>198120</xdr:colOff>
          <xdr:row>27</xdr:row>
          <xdr:rowOff>373380</xdr:rowOff>
        </xdr:to>
        <xdr:sp macro="" textlink="">
          <xdr:nvSpPr>
            <xdr:cNvPr id="5684" name="Option Button G-6" hidden="1">
              <a:extLst>
                <a:ext uri="{63B3BB69-23CF-44E3-9099-C40C66FF867C}">
                  <a14:compatExt spid="_x0000_s5684"/>
                </a:ext>
                <a:ext uri="{FF2B5EF4-FFF2-40B4-BE49-F238E27FC236}">
                  <a16:creationId xmlns:a16="http://schemas.microsoft.com/office/drawing/2014/main" id="{00000000-0008-0000-0100-00003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27</xdr:row>
          <xdr:rowOff>60960</xdr:rowOff>
        </xdr:from>
        <xdr:to>
          <xdr:col>13</xdr:col>
          <xdr:colOff>175260</xdr:colOff>
          <xdr:row>27</xdr:row>
          <xdr:rowOff>365760</xdr:rowOff>
        </xdr:to>
        <xdr:sp macro="" textlink="">
          <xdr:nvSpPr>
            <xdr:cNvPr id="5685" name="Option Button G-7" hidden="1">
              <a:extLst>
                <a:ext uri="{63B3BB69-23CF-44E3-9099-C40C66FF867C}">
                  <a14:compatExt spid="_x0000_s5685"/>
                </a:ext>
                <a:ext uri="{FF2B5EF4-FFF2-40B4-BE49-F238E27FC236}">
                  <a16:creationId xmlns:a16="http://schemas.microsoft.com/office/drawing/2014/main" id="{00000000-0008-0000-0100-00003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27</xdr:row>
          <xdr:rowOff>60960</xdr:rowOff>
        </xdr:from>
        <xdr:to>
          <xdr:col>17</xdr:col>
          <xdr:colOff>22860</xdr:colOff>
          <xdr:row>27</xdr:row>
          <xdr:rowOff>365760</xdr:rowOff>
        </xdr:to>
        <xdr:sp macro="" textlink="">
          <xdr:nvSpPr>
            <xdr:cNvPr id="5686" name="Option Button G-8" hidden="1">
              <a:extLst>
                <a:ext uri="{63B3BB69-23CF-44E3-9099-C40C66FF867C}">
                  <a14:compatExt spid="_x0000_s5686"/>
                </a:ext>
                <a:ext uri="{FF2B5EF4-FFF2-40B4-BE49-F238E27FC236}">
                  <a16:creationId xmlns:a16="http://schemas.microsoft.com/office/drawing/2014/main" id="{00000000-0008-0000-0100-00003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28575</xdr:colOff>
      <xdr:row>2</xdr:row>
      <xdr:rowOff>38100</xdr:rowOff>
    </xdr:from>
    <xdr:to>
      <xdr:col>40</xdr:col>
      <xdr:colOff>542700</xdr:colOff>
      <xdr:row>2</xdr:row>
      <xdr:rowOff>38100</xdr:rowOff>
    </xdr:to>
    <xdr:cxnSp macro="">
      <xdr:nvCxnSpPr>
        <xdr:cNvPr id="34" name="----- グループ G -----">
          <a:extLst>
            <a:ext uri="{FF2B5EF4-FFF2-40B4-BE49-F238E27FC236}">
              <a16:creationId xmlns:a16="http://schemas.microsoft.com/office/drawing/2014/main" id="{7535532B-90F9-4277-B56F-100D050B15AF}"/>
            </a:ext>
          </a:extLst>
        </xdr:cNvPr>
        <xdr:cNvCxnSpPr/>
      </xdr:nvCxnSpPr>
      <xdr:spPr>
        <a:xfrm>
          <a:off x="15544800" y="542925"/>
          <a:ext cx="18000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4</xdr:col>
          <xdr:colOff>182880</xdr:colOff>
          <xdr:row>28</xdr:row>
          <xdr:rowOff>190500</xdr:rowOff>
        </xdr:from>
        <xdr:to>
          <xdr:col>30</xdr:col>
          <xdr:colOff>22860</xdr:colOff>
          <xdr:row>33</xdr:row>
          <xdr:rowOff>175260</xdr:rowOff>
        </xdr:to>
        <xdr:sp macro="" textlink="">
          <xdr:nvSpPr>
            <xdr:cNvPr id="5695" name="Group Box H" hidden="1">
              <a:extLst>
                <a:ext uri="{63B3BB69-23CF-44E3-9099-C40C66FF867C}">
                  <a14:compatExt spid="_x0000_s5695"/>
                </a:ext>
                <a:ext uri="{FF2B5EF4-FFF2-40B4-BE49-F238E27FC236}">
                  <a16:creationId xmlns:a16="http://schemas.microsoft.com/office/drawing/2014/main" id="{00000000-0008-0000-0100-00003F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H</a:t>
              </a:r>
            </a:p>
          </xdr:txBody>
        </xdr:sp>
        <xdr:clientData/>
      </xdr:twoCellAnchor>
    </mc:Choice>
    <mc:Fallback/>
  </mc:AlternateContent>
  <xdr:oneCellAnchor>
    <xdr:from>
      <xdr:col>5</xdr:col>
      <xdr:colOff>247650</xdr:colOff>
      <xdr:row>29</xdr:row>
      <xdr:rowOff>28575</xdr:rowOff>
    </xdr:from>
    <xdr:ext cx="2238376" cy="325217"/>
    <xdr:sp macro="" textlink="$AL$57">
      <xdr:nvSpPr>
        <xdr:cNvPr id="5615" name="テキスト ボックス H-1">
          <a:extLst>
            <a:ext uri="{FF2B5EF4-FFF2-40B4-BE49-F238E27FC236}">
              <a16:creationId xmlns:a16="http://schemas.microsoft.com/office/drawing/2014/main" id="{B5861AA6-F749-E3CA-E315-E3D18FB2A3A8}"/>
            </a:ext>
          </a:extLst>
        </xdr:cNvPr>
        <xdr:cNvSpPr txBox="1"/>
      </xdr:nvSpPr>
      <xdr:spPr>
        <a:xfrm>
          <a:off x="1695450" y="10563225"/>
          <a:ext cx="2238376"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6F059B4C-EB5B-495D-B14B-A0761707AF17}" type="TxLink">
            <a:rPr kumimoji="1" lang="ja-JP" altLang="en-US" sz="1100" b="0" i="0" u="none" strike="noStrike">
              <a:solidFill>
                <a:srgbClr val="000000"/>
              </a:solidFill>
              <a:latin typeface="Meiryo UI"/>
              <a:ea typeface="Meiryo UI"/>
              <a:cs typeface="+mn-cs"/>
            </a:rPr>
            <a:pPr marL="0" indent="0"/>
            <a:t>建物や設備等の老朽更新に併せて</a:t>
          </a:fld>
          <a:endParaRPr kumimoji="1" lang="ja-JP" altLang="en-US" sz="1100" b="0" i="0" u="none" strike="noStrike">
            <a:solidFill>
              <a:srgbClr val="000000"/>
            </a:solidFill>
            <a:latin typeface="Meiryo UI"/>
            <a:ea typeface="Meiryo UI"/>
            <a:cs typeface="+mn-cs"/>
          </a:endParaRPr>
        </a:p>
      </xdr:txBody>
    </xdr:sp>
    <xdr:clientData/>
  </xdr:oneCellAnchor>
  <xdr:oneCellAnchor>
    <xdr:from>
      <xdr:col>16</xdr:col>
      <xdr:colOff>247649</xdr:colOff>
      <xdr:row>29</xdr:row>
      <xdr:rowOff>28575</xdr:rowOff>
    </xdr:from>
    <xdr:ext cx="3362325" cy="325217"/>
    <xdr:sp macro="" textlink="$AM$57">
      <xdr:nvSpPr>
        <xdr:cNvPr id="5616" name="テキスト ボックス H-2">
          <a:extLst>
            <a:ext uri="{FF2B5EF4-FFF2-40B4-BE49-F238E27FC236}">
              <a16:creationId xmlns:a16="http://schemas.microsoft.com/office/drawing/2014/main" id="{CEC6E0C9-0C11-4C25-95DA-4C5C3D5AC562}"/>
            </a:ext>
          </a:extLst>
        </xdr:cNvPr>
        <xdr:cNvSpPr txBox="1"/>
      </xdr:nvSpPr>
      <xdr:spPr>
        <a:xfrm>
          <a:off x="4629149" y="10563225"/>
          <a:ext cx="336232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E1E7A42B-C799-48E8-ACC5-4C0D41F521FA}" type="TxLink">
            <a:rPr kumimoji="1" lang="ja-JP" altLang="en-US" sz="1100" b="0" i="0" u="none" strike="noStrike">
              <a:solidFill>
                <a:srgbClr val="000000"/>
              </a:solidFill>
              <a:latin typeface="Meiryo UI"/>
              <a:ea typeface="Meiryo UI"/>
              <a:cs typeface="+mn-cs"/>
            </a:rPr>
            <a:pPr marL="0" indent="0"/>
            <a:t>外部（市民、議会、取引先、親会社等）からの要請</a:t>
          </a:fld>
          <a:endParaRPr kumimoji="1" lang="ja-JP" altLang="en-US" sz="1100" b="0" i="0" u="none" strike="noStrike">
            <a:solidFill>
              <a:srgbClr val="000000"/>
            </a:solidFill>
            <a:latin typeface="Meiryo UI"/>
            <a:ea typeface="Meiryo UI"/>
            <a:cs typeface="+mn-cs"/>
          </a:endParaRPr>
        </a:p>
      </xdr:txBody>
    </xdr:sp>
    <xdr:clientData/>
  </xdr:oneCellAnchor>
  <xdr:oneCellAnchor>
    <xdr:from>
      <xdr:col>5</xdr:col>
      <xdr:colOff>247650</xdr:colOff>
      <xdr:row>30</xdr:row>
      <xdr:rowOff>47625</xdr:rowOff>
    </xdr:from>
    <xdr:ext cx="2257425" cy="325217"/>
    <xdr:sp macro="" textlink="$AN$57">
      <xdr:nvSpPr>
        <xdr:cNvPr id="5631" name="テキスト ボックス H-3">
          <a:extLst>
            <a:ext uri="{FF2B5EF4-FFF2-40B4-BE49-F238E27FC236}">
              <a16:creationId xmlns:a16="http://schemas.microsoft.com/office/drawing/2014/main" id="{4DB1EF3A-FF63-46A1-BA93-1C9D420C6A7A}"/>
            </a:ext>
          </a:extLst>
        </xdr:cNvPr>
        <xdr:cNvSpPr txBox="1"/>
      </xdr:nvSpPr>
      <xdr:spPr>
        <a:xfrm>
          <a:off x="1695450" y="11010900"/>
          <a:ext cx="225742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E5307EC1-996C-43B1-A300-32544BA38BC2}" type="TxLink">
            <a:rPr kumimoji="1" lang="ja-JP" altLang="en-US" sz="1100" b="0" i="0" u="none" strike="noStrike">
              <a:solidFill>
                <a:srgbClr val="000000"/>
              </a:solidFill>
              <a:latin typeface="Meiryo UI"/>
              <a:ea typeface="Meiryo UI"/>
              <a:cs typeface="+mn-cs"/>
            </a:rPr>
            <a:pPr marL="0" indent="0"/>
            <a:t>設計会社・ZEBプランナーからの提案</a:t>
          </a:fld>
          <a:endParaRPr kumimoji="1" lang="ja-JP" altLang="en-US" sz="1100" b="0" i="0" u="none" strike="noStrike">
            <a:solidFill>
              <a:srgbClr val="000000"/>
            </a:solidFill>
            <a:latin typeface="Meiryo UI"/>
            <a:ea typeface="Meiryo UI"/>
            <a:cs typeface="+mn-cs"/>
          </a:endParaRPr>
        </a:p>
      </xdr:txBody>
    </xdr:sp>
    <xdr:clientData/>
  </xdr:oneCellAnchor>
  <xdr:oneCellAnchor>
    <xdr:from>
      <xdr:col>16</xdr:col>
      <xdr:colOff>247649</xdr:colOff>
      <xdr:row>30</xdr:row>
      <xdr:rowOff>47625</xdr:rowOff>
    </xdr:from>
    <xdr:ext cx="2257425" cy="325217"/>
    <xdr:sp macro="" textlink="$AO$57">
      <xdr:nvSpPr>
        <xdr:cNvPr id="5184" name="テキスト ボックス H-4">
          <a:extLst>
            <a:ext uri="{FF2B5EF4-FFF2-40B4-BE49-F238E27FC236}">
              <a16:creationId xmlns:a16="http://schemas.microsoft.com/office/drawing/2014/main" id="{F07D6D0C-35BB-4E97-9D3D-752CE8E2888F}"/>
            </a:ext>
          </a:extLst>
        </xdr:cNvPr>
        <xdr:cNvSpPr txBox="1"/>
      </xdr:nvSpPr>
      <xdr:spPr>
        <a:xfrm>
          <a:off x="4629149" y="11010900"/>
          <a:ext cx="225742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756CB6E3-C2AF-44D9-AF47-EBAC02842230}" type="TxLink">
            <a:rPr kumimoji="1" lang="ja-JP" altLang="en-US" sz="1100" b="0" i="0" u="none" strike="noStrike">
              <a:solidFill>
                <a:srgbClr val="000000"/>
              </a:solidFill>
              <a:latin typeface="Meiryo UI"/>
              <a:ea typeface="Meiryo UI"/>
              <a:cs typeface="+mn-cs"/>
            </a:rPr>
            <a:pPr marL="0" indent="0"/>
            <a:t>災害や停電への対応の一環として</a:t>
          </a:fld>
          <a:endParaRPr kumimoji="1" lang="ja-JP" altLang="en-US" sz="1100" b="0" i="0" u="none" strike="noStrike">
            <a:solidFill>
              <a:srgbClr val="000000"/>
            </a:solidFill>
            <a:latin typeface="Meiryo UI"/>
            <a:ea typeface="Meiryo UI"/>
            <a:cs typeface="+mn-cs"/>
          </a:endParaRPr>
        </a:p>
      </xdr:txBody>
    </xdr:sp>
    <xdr:clientData/>
  </xdr:oneCellAnchor>
  <xdr:oneCellAnchor>
    <xdr:from>
      <xdr:col>5</xdr:col>
      <xdr:colOff>247650</xdr:colOff>
      <xdr:row>31</xdr:row>
      <xdr:rowOff>47625</xdr:rowOff>
    </xdr:from>
    <xdr:ext cx="2257425" cy="325217"/>
    <xdr:sp macro="" textlink="$AP$57">
      <xdr:nvSpPr>
        <xdr:cNvPr id="5185" name="テキスト ボックス H-5">
          <a:extLst>
            <a:ext uri="{FF2B5EF4-FFF2-40B4-BE49-F238E27FC236}">
              <a16:creationId xmlns:a16="http://schemas.microsoft.com/office/drawing/2014/main" id="{266819C5-6A69-4087-80F7-E45777563D5F}"/>
            </a:ext>
          </a:extLst>
        </xdr:cNvPr>
        <xdr:cNvSpPr txBox="1"/>
      </xdr:nvSpPr>
      <xdr:spPr>
        <a:xfrm>
          <a:off x="1695450" y="11439525"/>
          <a:ext cx="225742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D7B763A7-E821-44C5-9FA7-C36482F1098D}" type="TxLink">
            <a:rPr kumimoji="1" lang="ja-JP" altLang="en-US" sz="1100" b="0" i="0" u="none" strike="noStrike">
              <a:solidFill>
                <a:srgbClr val="000000"/>
              </a:solidFill>
              <a:latin typeface="Meiryo UI"/>
              <a:ea typeface="Meiryo UI"/>
              <a:cs typeface="+mn-cs"/>
            </a:rPr>
            <a:pPr marL="0" indent="0"/>
            <a:t>補助金利用による初期費用の抑制</a:t>
          </a:fld>
          <a:endParaRPr kumimoji="1" lang="ja-JP" altLang="en-US" sz="1100" b="0" i="0" u="none" strike="noStrike">
            <a:solidFill>
              <a:srgbClr val="000000"/>
            </a:solidFill>
            <a:latin typeface="Meiryo UI"/>
            <a:ea typeface="Meiryo UI"/>
            <a:cs typeface="+mn-cs"/>
          </a:endParaRPr>
        </a:p>
      </xdr:txBody>
    </xdr:sp>
    <xdr:clientData/>
  </xdr:oneCellAnchor>
  <xdr:oneCellAnchor>
    <xdr:from>
      <xdr:col>16</xdr:col>
      <xdr:colOff>247649</xdr:colOff>
      <xdr:row>31</xdr:row>
      <xdr:rowOff>47625</xdr:rowOff>
    </xdr:from>
    <xdr:ext cx="2486025" cy="325217"/>
    <xdr:sp macro="" textlink="$AQ$57">
      <xdr:nvSpPr>
        <xdr:cNvPr id="5190" name="テキスト ボックス H-6">
          <a:extLst>
            <a:ext uri="{FF2B5EF4-FFF2-40B4-BE49-F238E27FC236}">
              <a16:creationId xmlns:a16="http://schemas.microsoft.com/office/drawing/2014/main" id="{8A9A8FC8-9FC4-4EF0-85D4-C0B4B7BB57CE}"/>
            </a:ext>
          </a:extLst>
        </xdr:cNvPr>
        <xdr:cNvSpPr txBox="1"/>
      </xdr:nvSpPr>
      <xdr:spPr>
        <a:xfrm>
          <a:off x="4629149" y="11439525"/>
          <a:ext cx="248602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27D5C48F-DC9B-4B47-A06E-84D980C58A36}" type="TxLink">
            <a:rPr kumimoji="1" lang="ja-JP" altLang="en-US" sz="1100" b="0" i="0" u="none" strike="noStrike">
              <a:solidFill>
                <a:srgbClr val="000000"/>
              </a:solidFill>
              <a:latin typeface="Meiryo UI"/>
              <a:ea typeface="Meiryo UI"/>
              <a:cs typeface="+mn-cs"/>
            </a:rPr>
            <a:pPr marL="0" indent="0"/>
            <a:t>企業（自治体）イメージの向上のため</a:t>
          </a:fld>
          <a:endParaRPr kumimoji="1" lang="ja-JP" altLang="en-US" sz="1100" b="0" i="0" u="none" strike="noStrike">
            <a:solidFill>
              <a:srgbClr val="000000"/>
            </a:solidFill>
            <a:latin typeface="Meiryo UI"/>
            <a:ea typeface="Meiryo UI"/>
            <a:cs typeface="+mn-cs"/>
          </a:endParaRPr>
        </a:p>
      </xdr:txBody>
    </xdr:sp>
    <xdr:clientData/>
  </xdr:oneCellAnchor>
  <xdr:oneCellAnchor>
    <xdr:from>
      <xdr:col>5</xdr:col>
      <xdr:colOff>247650</xdr:colOff>
      <xdr:row>32</xdr:row>
      <xdr:rowOff>57150</xdr:rowOff>
    </xdr:from>
    <xdr:ext cx="619125" cy="325217"/>
    <xdr:sp macro="" textlink="$AR$57">
      <xdr:nvSpPr>
        <xdr:cNvPr id="5191" name="テキスト ボックス H-7">
          <a:extLst>
            <a:ext uri="{FF2B5EF4-FFF2-40B4-BE49-F238E27FC236}">
              <a16:creationId xmlns:a16="http://schemas.microsoft.com/office/drawing/2014/main" id="{CBB0CBFC-D807-485B-88C2-7AFC54E66FF3}"/>
            </a:ext>
          </a:extLst>
        </xdr:cNvPr>
        <xdr:cNvSpPr txBox="1"/>
      </xdr:nvSpPr>
      <xdr:spPr>
        <a:xfrm>
          <a:off x="1695450" y="11877675"/>
          <a:ext cx="61912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A7C1BB3D-4E14-4B75-B401-3E1C7C0B8823}" type="TxLink">
            <a:rPr kumimoji="1" lang="ja-JP" altLang="en-US" sz="1100" b="0" i="0" u="none" strike="noStrike">
              <a:solidFill>
                <a:srgbClr val="000000"/>
              </a:solidFill>
              <a:latin typeface="Meiryo UI"/>
              <a:ea typeface="Meiryo UI"/>
              <a:cs typeface="+mn-cs"/>
            </a:rPr>
            <a:pPr marL="0" indent="0"/>
            <a:t>その他</a:t>
          </a:fld>
          <a:endParaRPr kumimoji="1" lang="ja-JP" altLang="en-US" sz="1100" b="0" i="0" u="none" strike="noStrike">
            <a:solidFill>
              <a:srgbClr val="000000"/>
            </a:solidFill>
            <a:latin typeface="Meiryo UI"/>
            <a:ea typeface="Meiryo UI"/>
            <a:cs typeface="+mn-cs"/>
          </a:endParaRPr>
        </a:p>
      </xdr:txBody>
    </xdr:sp>
    <xdr:clientData/>
  </xdr:oneCellAnchor>
  <mc:AlternateContent xmlns:mc="http://schemas.openxmlformats.org/markup-compatibility/2006">
    <mc:Choice xmlns:a14="http://schemas.microsoft.com/office/drawing/2010/main" Requires="a14">
      <xdr:twoCellAnchor editAs="oneCell">
        <xdr:from>
          <xdr:col>5</xdr:col>
          <xdr:colOff>45720</xdr:colOff>
          <xdr:row>29</xdr:row>
          <xdr:rowOff>38100</xdr:rowOff>
        </xdr:from>
        <xdr:to>
          <xdr:col>14</xdr:col>
          <xdr:colOff>114300</xdr:colOff>
          <xdr:row>29</xdr:row>
          <xdr:rowOff>342900</xdr:rowOff>
        </xdr:to>
        <xdr:sp macro="" textlink="">
          <xdr:nvSpPr>
            <xdr:cNvPr id="5696" name="Option Button H-1" hidden="1">
              <a:extLst>
                <a:ext uri="{63B3BB69-23CF-44E3-9099-C40C66FF867C}">
                  <a14:compatExt spid="_x0000_s5696"/>
                </a:ext>
                <a:ext uri="{FF2B5EF4-FFF2-40B4-BE49-F238E27FC236}">
                  <a16:creationId xmlns:a16="http://schemas.microsoft.com/office/drawing/2014/main" id="{00000000-0008-0000-0100-00004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45720</xdr:colOff>
          <xdr:row>29</xdr:row>
          <xdr:rowOff>38100</xdr:rowOff>
        </xdr:from>
        <xdr:to>
          <xdr:col>28</xdr:col>
          <xdr:colOff>160020</xdr:colOff>
          <xdr:row>29</xdr:row>
          <xdr:rowOff>342900</xdr:rowOff>
        </xdr:to>
        <xdr:sp macro="" textlink="">
          <xdr:nvSpPr>
            <xdr:cNvPr id="5697" name="Option Button H-2" hidden="1">
              <a:extLst>
                <a:ext uri="{63B3BB69-23CF-44E3-9099-C40C66FF867C}">
                  <a14:compatExt spid="_x0000_s5697"/>
                </a:ext>
                <a:ext uri="{FF2B5EF4-FFF2-40B4-BE49-F238E27FC236}">
                  <a16:creationId xmlns:a16="http://schemas.microsoft.com/office/drawing/2014/main" id="{00000000-0008-0000-0100-00004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30</xdr:row>
          <xdr:rowOff>45720</xdr:rowOff>
        </xdr:from>
        <xdr:to>
          <xdr:col>14</xdr:col>
          <xdr:colOff>114300</xdr:colOff>
          <xdr:row>30</xdr:row>
          <xdr:rowOff>350520</xdr:rowOff>
        </xdr:to>
        <xdr:sp macro="" textlink="">
          <xdr:nvSpPr>
            <xdr:cNvPr id="5698" name="Option Button H-3" hidden="1">
              <a:extLst>
                <a:ext uri="{63B3BB69-23CF-44E3-9099-C40C66FF867C}">
                  <a14:compatExt spid="_x0000_s5698"/>
                </a:ext>
                <a:ext uri="{FF2B5EF4-FFF2-40B4-BE49-F238E27FC236}">
                  <a16:creationId xmlns:a16="http://schemas.microsoft.com/office/drawing/2014/main" id="{00000000-0008-0000-0100-00004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45720</xdr:colOff>
          <xdr:row>30</xdr:row>
          <xdr:rowOff>45720</xdr:rowOff>
        </xdr:from>
        <xdr:to>
          <xdr:col>24</xdr:col>
          <xdr:colOff>198120</xdr:colOff>
          <xdr:row>30</xdr:row>
          <xdr:rowOff>350520</xdr:rowOff>
        </xdr:to>
        <xdr:sp macro="" textlink="">
          <xdr:nvSpPr>
            <xdr:cNvPr id="5699" name="Option Button H-4" hidden="1">
              <a:extLst>
                <a:ext uri="{63B3BB69-23CF-44E3-9099-C40C66FF867C}">
                  <a14:compatExt spid="_x0000_s5699"/>
                </a:ext>
                <a:ext uri="{FF2B5EF4-FFF2-40B4-BE49-F238E27FC236}">
                  <a16:creationId xmlns:a16="http://schemas.microsoft.com/office/drawing/2014/main" id="{00000000-0008-0000-0100-00004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31</xdr:row>
          <xdr:rowOff>60960</xdr:rowOff>
        </xdr:from>
        <xdr:to>
          <xdr:col>13</xdr:col>
          <xdr:colOff>259080</xdr:colOff>
          <xdr:row>31</xdr:row>
          <xdr:rowOff>365760</xdr:rowOff>
        </xdr:to>
        <xdr:sp macro="" textlink="">
          <xdr:nvSpPr>
            <xdr:cNvPr id="5700" name="Option Button H-5" hidden="1">
              <a:extLst>
                <a:ext uri="{63B3BB69-23CF-44E3-9099-C40C66FF867C}">
                  <a14:compatExt spid="_x0000_s5700"/>
                </a:ext>
                <a:ext uri="{FF2B5EF4-FFF2-40B4-BE49-F238E27FC236}">
                  <a16:creationId xmlns:a16="http://schemas.microsoft.com/office/drawing/2014/main" id="{00000000-0008-0000-0100-00004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45720</xdr:colOff>
          <xdr:row>31</xdr:row>
          <xdr:rowOff>60960</xdr:rowOff>
        </xdr:from>
        <xdr:to>
          <xdr:col>25</xdr:col>
          <xdr:colOff>190500</xdr:colOff>
          <xdr:row>31</xdr:row>
          <xdr:rowOff>365760</xdr:rowOff>
        </xdr:to>
        <xdr:sp macro="" textlink="">
          <xdr:nvSpPr>
            <xdr:cNvPr id="5701" name="Option Button H-6" hidden="1">
              <a:extLst>
                <a:ext uri="{63B3BB69-23CF-44E3-9099-C40C66FF867C}">
                  <a14:compatExt spid="_x0000_s5701"/>
                </a:ext>
                <a:ext uri="{FF2B5EF4-FFF2-40B4-BE49-F238E27FC236}">
                  <a16:creationId xmlns:a16="http://schemas.microsoft.com/office/drawing/2014/main" id="{00000000-0008-0000-0100-00004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32</xdr:row>
          <xdr:rowOff>60960</xdr:rowOff>
        </xdr:from>
        <xdr:to>
          <xdr:col>7</xdr:col>
          <xdr:colOff>220980</xdr:colOff>
          <xdr:row>32</xdr:row>
          <xdr:rowOff>365760</xdr:rowOff>
        </xdr:to>
        <xdr:sp macro="" textlink="">
          <xdr:nvSpPr>
            <xdr:cNvPr id="5702" name="Option Button H-7" hidden="1">
              <a:extLst>
                <a:ext uri="{63B3BB69-23CF-44E3-9099-C40C66FF867C}">
                  <a14:compatExt spid="_x0000_s5702"/>
                </a:ext>
                <a:ext uri="{FF2B5EF4-FFF2-40B4-BE49-F238E27FC236}">
                  <a16:creationId xmlns:a16="http://schemas.microsoft.com/office/drawing/2014/main" id="{00000000-0008-0000-0100-00004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19050</xdr:colOff>
      <xdr:row>2</xdr:row>
      <xdr:rowOff>38100</xdr:rowOff>
    </xdr:from>
    <xdr:to>
      <xdr:col>40</xdr:col>
      <xdr:colOff>533175</xdr:colOff>
      <xdr:row>2</xdr:row>
      <xdr:rowOff>38100</xdr:rowOff>
    </xdr:to>
    <xdr:cxnSp macro="">
      <xdr:nvCxnSpPr>
        <xdr:cNvPr id="5192" name="----- グループ H -----">
          <a:extLst>
            <a:ext uri="{FF2B5EF4-FFF2-40B4-BE49-F238E27FC236}">
              <a16:creationId xmlns:a16="http://schemas.microsoft.com/office/drawing/2014/main" id="{557227B5-BEBF-420E-8EED-9ADFC60BA61F}"/>
            </a:ext>
          </a:extLst>
        </xdr:cNvPr>
        <xdr:cNvCxnSpPr/>
      </xdr:nvCxnSpPr>
      <xdr:spPr>
        <a:xfrm>
          <a:off x="18716625" y="542925"/>
          <a:ext cx="18000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4</xdr:col>
          <xdr:colOff>182880</xdr:colOff>
          <xdr:row>33</xdr:row>
          <xdr:rowOff>175260</xdr:rowOff>
        </xdr:from>
        <xdr:to>
          <xdr:col>30</xdr:col>
          <xdr:colOff>22860</xdr:colOff>
          <xdr:row>37</xdr:row>
          <xdr:rowOff>182880</xdr:rowOff>
        </xdr:to>
        <xdr:sp macro="" textlink="">
          <xdr:nvSpPr>
            <xdr:cNvPr id="5713" name="Group Box I" hidden="1">
              <a:extLst>
                <a:ext uri="{63B3BB69-23CF-44E3-9099-C40C66FF867C}">
                  <a14:compatExt spid="_x0000_s5713"/>
                </a:ext>
                <a:ext uri="{FF2B5EF4-FFF2-40B4-BE49-F238E27FC236}">
                  <a16:creationId xmlns:a16="http://schemas.microsoft.com/office/drawing/2014/main" id="{00000000-0008-0000-0100-000051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I</a:t>
              </a:r>
            </a:p>
          </xdr:txBody>
        </xdr:sp>
        <xdr:clientData/>
      </xdr:twoCellAnchor>
    </mc:Choice>
    <mc:Fallback/>
  </mc:AlternateContent>
  <xdr:oneCellAnchor>
    <xdr:from>
      <xdr:col>5</xdr:col>
      <xdr:colOff>228600</xdr:colOff>
      <xdr:row>34</xdr:row>
      <xdr:rowOff>47625</xdr:rowOff>
    </xdr:from>
    <xdr:ext cx="1362075" cy="325217"/>
    <xdr:sp macro="" textlink="$AL$61">
      <xdr:nvSpPr>
        <xdr:cNvPr id="5195" name="テキスト ボックス I-1">
          <a:extLst>
            <a:ext uri="{FF2B5EF4-FFF2-40B4-BE49-F238E27FC236}">
              <a16:creationId xmlns:a16="http://schemas.microsoft.com/office/drawing/2014/main" id="{9EEBE5F5-F41D-9512-2452-98465982A11B}"/>
            </a:ext>
          </a:extLst>
        </xdr:cNvPr>
        <xdr:cNvSpPr txBox="1"/>
      </xdr:nvSpPr>
      <xdr:spPr>
        <a:xfrm>
          <a:off x="1676400" y="12582525"/>
          <a:ext cx="136207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3C0A1BE3-D97D-4299-842D-C6693D1A2C1C}" type="TxLink">
            <a:rPr kumimoji="1" lang="ja-JP" altLang="en-US" sz="1100" b="0" i="0" u="none" strike="noStrike">
              <a:solidFill>
                <a:srgbClr val="000000"/>
              </a:solidFill>
              <a:latin typeface="Meiryo UI"/>
              <a:ea typeface="Meiryo UI"/>
              <a:cs typeface="+mn-cs"/>
            </a:rPr>
            <a:pPr marL="0" indent="0"/>
            <a:t>エネルギーコスト削減</a:t>
          </a:fld>
          <a:endParaRPr kumimoji="1" lang="ja-JP" altLang="en-US" sz="1100" b="0" i="0" u="none" strike="noStrike">
            <a:solidFill>
              <a:srgbClr val="000000"/>
            </a:solidFill>
            <a:latin typeface="Meiryo UI"/>
            <a:ea typeface="Meiryo UI"/>
            <a:cs typeface="+mn-cs"/>
          </a:endParaRPr>
        </a:p>
      </xdr:txBody>
    </xdr:sp>
    <xdr:clientData/>
  </xdr:oneCellAnchor>
  <xdr:oneCellAnchor>
    <xdr:from>
      <xdr:col>11</xdr:col>
      <xdr:colOff>238125</xdr:colOff>
      <xdr:row>34</xdr:row>
      <xdr:rowOff>47625</xdr:rowOff>
    </xdr:from>
    <xdr:ext cx="1562100" cy="325217"/>
    <xdr:sp macro="" textlink="$AM$61">
      <xdr:nvSpPr>
        <xdr:cNvPr id="5196" name="テキスト ボックス I-2">
          <a:extLst>
            <a:ext uri="{FF2B5EF4-FFF2-40B4-BE49-F238E27FC236}">
              <a16:creationId xmlns:a16="http://schemas.microsoft.com/office/drawing/2014/main" id="{AEB64F30-CAC6-4DD2-8DDC-A948A3144C6E}"/>
            </a:ext>
          </a:extLst>
        </xdr:cNvPr>
        <xdr:cNvSpPr txBox="1"/>
      </xdr:nvSpPr>
      <xdr:spPr>
        <a:xfrm>
          <a:off x="3286125" y="12582525"/>
          <a:ext cx="1562100"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549FCF79-25DE-4682-82D2-5F0090DA9FB0}" type="TxLink">
            <a:rPr kumimoji="1" lang="ja-JP" altLang="en-US" sz="1100" b="0" i="0" u="none" strike="noStrike">
              <a:solidFill>
                <a:srgbClr val="000000"/>
              </a:solidFill>
              <a:latin typeface="Meiryo UI"/>
              <a:ea typeface="Meiryo UI"/>
              <a:cs typeface="+mn-cs"/>
            </a:rPr>
            <a:pPr marL="0" indent="0"/>
            <a:t>温室効果ガス排出削減</a:t>
          </a:fld>
          <a:endParaRPr kumimoji="1" lang="ja-JP" altLang="en-US" sz="1100" b="0" i="0" u="none" strike="noStrike">
            <a:solidFill>
              <a:srgbClr val="000000"/>
            </a:solidFill>
            <a:latin typeface="Meiryo UI"/>
            <a:ea typeface="Meiryo UI"/>
            <a:cs typeface="+mn-cs"/>
          </a:endParaRPr>
        </a:p>
      </xdr:txBody>
    </xdr:sp>
    <xdr:clientData/>
  </xdr:oneCellAnchor>
  <xdr:oneCellAnchor>
    <xdr:from>
      <xdr:col>18</xdr:col>
      <xdr:colOff>228600</xdr:colOff>
      <xdr:row>34</xdr:row>
      <xdr:rowOff>38100</xdr:rowOff>
    </xdr:from>
    <xdr:ext cx="1438275" cy="325217"/>
    <xdr:sp macro="" textlink="$AN$61">
      <xdr:nvSpPr>
        <xdr:cNvPr id="5198" name="テキスト ボックス I-3">
          <a:extLst>
            <a:ext uri="{FF2B5EF4-FFF2-40B4-BE49-F238E27FC236}">
              <a16:creationId xmlns:a16="http://schemas.microsoft.com/office/drawing/2014/main" id="{EEB8AB66-7749-415A-8996-35F1FBE282C7}"/>
            </a:ext>
          </a:extLst>
        </xdr:cNvPr>
        <xdr:cNvSpPr txBox="1"/>
      </xdr:nvSpPr>
      <xdr:spPr>
        <a:xfrm>
          <a:off x="5143500" y="12573000"/>
          <a:ext cx="143827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B584793C-1EA3-463E-A355-1B2D09343A88}" type="TxLink">
            <a:rPr kumimoji="1" lang="ja-JP" altLang="en-US" sz="1100" b="0" i="0" u="none" strike="noStrike">
              <a:solidFill>
                <a:srgbClr val="000000"/>
              </a:solidFill>
              <a:latin typeface="Meiryo UI"/>
              <a:ea typeface="Meiryo UI"/>
              <a:cs typeface="+mn-cs"/>
            </a:rPr>
            <a:pPr marL="0" indent="0"/>
            <a:t>利用者の快適性向上</a:t>
          </a:fld>
          <a:endParaRPr kumimoji="1" lang="ja-JP" altLang="en-US" sz="1100" b="0" i="0" u="none" strike="noStrike">
            <a:solidFill>
              <a:srgbClr val="000000"/>
            </a:solidFill>
            <a:latin typeface="Meiryo UI"/>
            <a:ea typeface="Meiryo UI"/>
            <a:cs typeface="+mn-cs"/>
          </a:endParaRPr>
        </a:p>
      </xdr:txBody>
    </xdr:sp>
    <xdr:clientData/>
  </xdr:oneCellAnchor>
  <xdr:oneCellAnchor>
    <xdr:from>
      <xdr:col>24</xdr:col>
      <xdr:colOff>228600</xdr:colOff>
      <xdr:row>34</xdr:row>
      <xdr:rowOff>47625</xdr:rowOff>
    </xdr:from>
    <xdr:ext cx="1247775" cy="325217"/>
    <xdr:sp macro="" textlink="$AO$61">
      <xdr:nvSpPr>
        <xdr:cNvPr id="5203" name="テキスト ボックス I-4">
          <a:extLst>
            <a:ext uri="{FF2B5EF4-FFF2-40B4-BE49-F238E27FC236}">
              <a16:creationId xmlns:a16="http://schemas.microsoft.com/office/drawing/2014/main" id="{F7306CEC-51BA-4406-908E-BFCD240C64F9}"/>
            </a:ext>
          </a:extLst>
        </xdr:cNvPr>
        <xdr:cNvSpPr txBox="1"/>
      </xdr:nvSpPr>
      <xdr:spPr>
        <a:xfrm>
          <a:off x="6743700" y="12582525"/>
          <a:ext cx="124777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F2E0E0D6-B804-4E59-943C-0D6520B5AACD}" type="TxLink">
            <a:rPr kumimoji="1" lang="ja-JP" altLang="en-US" sz="1100" b="0" i="0" u="none" strike="noStrike">
              <a:solidFill>
                <a:srgbClr val="000000"/>
              </a:solidFill>
              <a:latin typeface="Meiryo UI"/>
              <a:ea typeface="Meiryo UI"/>
              <a:cs typeface="+mn-cs"/>
            </a:rPr>
            <a:pPr marL="0" indent="0"/>
            <a:t>レジリエンス性向上</a:t>
          </a:fld>
          <a:endParaRPr kumimoji="1" lang="ja-JP" altLang="en-US" sz="1100" b="0" i="0" u="none" strike="noStrike">
            <a:solidFill>
              <a:srgbClr val="000000"/>
            </a:solidFill>
            <a:latin typeface="Meiryo UI"/>
            <a:ea typeface="Meiryo UI"/>
            <a:cs typeface="+mn-cs"/>
          </a:endParaRPr>
        </a:p>
      </xdr:txBody>
    </xdr:sp>
    <xdr:clientData/>
  </xdr:oneCellAnchor>
  <xdr:oneCellAnchor>
    <xdr:from>
      <xdr:col>5</xdr:col>
      <xdr:colOff>228600</xdr:colOff>
      <xdr:row>35</xdr:row>
      <xdr:rowOff>47625</xdr:rowOff>
    </xdr:from>
    <xdr:ext cx="1247775" cy="325217"/>
    <xdr:sp macro="" textlink="$AP$61">
      <xdr:nvSpPr>
        <xdr:cNvPr id="5217" name="テキスト ボックス I-5">
          <a:extLst>
            <a:ext uri="{FF2B5EF4-FFF2-40B4-BE49-F238E27FC236}">
              <a16:creationId xmlns:a16="http://schemas.microsoft.com/office/drawing/2014/main" id="{3B6F4BC4-CAB0-447F-BDF8-CB75953F9A18}"/>
            </a:ext>
          </a:extLst>
        </xdr:cNvPr>
        <xdr:cNvSpPr txBox="1"/>
      </xdr:nvSpPr>
      <xdr:spPr>
        <a:xfrm>
          <a:off x="1676400" y="13011150"/>
          <a:ext cx="124777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C0A3EBC2-E607-4E26-972D-DB92D8B63480}" type="TxLink">
            <a:rPr kumimoji="1" lang="ja-JP" altLang="en-US" sz="1100" b="0" i="0" u="none" strike="noStrike">
              <a:solidFill>
                <a:srgbClr val="000000"/>
              </a:solidFill>
              <a:latin typeface="Meiryo UI"/>
              <a:ea typeface="Meiryo UI"/>
              <a:cs typeface="+mn-cs"/>
            </a:rPr>
            <a:pPr marL="0" indent="0"/>
            <a:t>不動産価値向上</a:t>
          </a:fld>
          <a:endParaRPr kumimoji="1" lang="ja-JP" altLang="en-US" sz="1100" b="0" i="0" u="none" strike="noStrike">
            <a:solidFill>
              <a:srgbClr val="000000"/>
            </a:solidFill>
            <a:latin typeface="Meiryo UI"/>
            <a:ea typeface="Meiryo UI"/>
            <a:cs typeface="+mn-cs"/>
          </a:endParaRPr>
        </a:p>
      </xdr:txBody>
    </xdr:sp>
    <xdr:clientData/>
  </xdr:oneCellAnchor>
  <xdr:oneCellAnchor>
    <xdr:from>
      <xdr:col>11</xdr:col>
      <xdr:colOff>238125</xdr:colOff>
      <xdr:row>35</xdr:row>
      <xdr:rowOff>47625</xdr:rowOff>
    </xdr:from>
    <xdr:ext cx="1247775" cy="325217"/>
    <xdr:sp macro="" textlink="$AQ$61">
      <xdr:nvSpPr>
        <xdr:cNvPr id="5219" name="テキスト ボックス I-6">
          <a:extLst>
            <a:ext uri="{FF2B5EF4-FFF2-40B4-BE49-F238E27FC236}">
              <a16:creationId xmlns:a16="http://schemas.microsoft.com/office/drawing/2014/main" id="{C526144F-A023-4171-8728-11DF55551DA7}"/>
            </a:ext>
          </a:extLst>
        </xdr:cNvPr>
        <xdr:cNvSpPr txBox="1"/>
      </xdr:nvSpPr>
      <xdr:spPr>
        <a:xfrm>
          <a:off x="3286125" y="13011150"/>
          <a:ext cx="124777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8211AC23-B191-4A83-96CE-9207750B9BC9}" type="TxLink">
            <a:rPr kumimoji="1" lang="ja-JP" altLang="en-US" sz="1100" b="0" i="0" u="none" strike="noStrike">
              <a:solidFill>
                <a:srgbClr val="000000"/>
              </a:solidFill>
              <a:latin typeface="Meiryo UI"/>
              <a:ea typeface="Meiryo UI"/>
              <a:cs typeface="+mn-cs"/>
            </a:rPr>
            <a:pPr marL="0" indent="0"/>
            <a:t>企業イメージ向上</a:t>
          </a:fld>
          <a:endParaRPr kumimoji="1" lang="ja-JP" altLang="en-US" sz="1100" b="0" i="0" u="none" strike="noStrike">
            <a:solidFill>
              <a:srgbClr val="000000"/>
            </a:solidFill>
            <a:latin typeface="Meiryo UI"/>
            <a:ea typeface="Meiryo UI"/>
            <a:cs typeface="+mn-cs"/>
          </a:endParaRPr>
        </a:p>
      </xdr:txBody>
    </xdr:sp>
    <xdr:clientData/>
  </xdr:oneCellAnchor>
  <xdr:oneCellAnchor>
    <xdr:from>
      <xdr:col>18</xdr:col>
      <xdr:colOff>238125</xdr:colOff>
      <xdr:row>35</xdr:row>
      <xdr:rowOff>47625</xdr:rowOff>
    </xdr:from>
    <xdr:ext cx="2381250" cy="325217"/>
    <xdr:sp macro="" textlink="$AR$61">
      <xdr:nvSpPr>
        <xdr:cNvPr id="5220" name="テキスト ボックス I-7">
          <a:extLst>
            <a:ext uri="{FF2B5EF4-FFF2-40B4-BE49-F238E27FC236}">
              <a16:creationId xmlns:a16="http://schemas.microsoft.com/office/drawing/2014/main" id="{4A860606-936E-4231-9F6A-015A288C5410}"/>
            </a:ext>
          </a:extLst>
        </xdr:cNvPr>
        <xdr:cNvSpPr txBox="1"/>
      </xdr:nvSpPr>
      <xdr:spPr>
        <a:xfrm>
          <a:off x="5153025" y="13011150"/>
          <a:ext cx="2381250"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166A3414-D495-4669-A128-27EED23B6BCB}" type="TxLink">
            <a:rPr kumimoji="1" lang="ja-JP" altLang="en-US" sz="1100" b="0" i="0" u="none" strike="noStrike">
              <a:solidFill>
                <a:srgbClr val="000000"/>
              </a:solidFill>
              <a:latin typeface="Meiryo UI"/>
              <a:ea typeface="Meiryo UI"/>
              <a:cs typeface="+mn-cs"/>
            </a:rPr>
            <a:pPr marL="0" indent="0"/>
            <a:t>補助金活用による自己負担額の抑制</a:t>
          </a:fld>
          <a:endParaRPr kumimoji="1" lang="ja-JP" altLang="en-US" sz="1100" b="0" i="0" u="none" strike="noStrike">
            <a:solidFill>
              <a:srgbClr val="000000"/>
            </a:solidFill>
            <a:latin typeface="Meiryo UI"/>
            <a:ea typeface="Meiryo UI"/>
            <a:cs typeface="+mn-cs"/>
          </a:endParaRPr>
        </a:p>
      </xdr:txBody>
    </xdr:sp>
    <xdr:clientData/>
  </xdr:oneCellAnchor>
  <xdr:oneCellAnchor>
    <xdr:from>
      <xdr:col>5</xdr:col>
      <xdr:colOff>228600</xdr:colOff>
      <xdr:row>36</xdr:row>
      <xdr:rowOff>57150</xdr:rowOff>
    </xdr:from>
    <xdr:ext cx="619125" cy="325217"/>
    <xdr:sp macro="" textlink="$AS$61">
      <xdr:nvSpPr>
        <xdr:cNvPr id="5224" name="テキスト ボックス I-8">
          <a:extLst>
            <a:ext uri="{FF2B5EF4-FFF2-40B4-BE49-F238E27FC236}">
              <a16:creationId xmlns:a16="http://schemas.microsoft.com/office/drawing/2014/main" id="{F0DD7233-B775-4EB6-A8E9-4C633EBE6E29}"/>
            </a:ext>
          </a:extLst>
        </xdr:cNvPr>
        <xdr:cNvSpPr txBox="1"/>
      </xdr:nvSpPr>
      <xdr:spPr>
        <a:xfrm>
          <a:off x="1676400" y="13449300"/>
          <a:ext cx="61912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8C7BA72A-EFBD-4447-B858-779F7555D2E6}" type="TxLink">
            <a:rPr kumimoji="1" lang="ja-JP" altLang="en-US" sz="1100" b="0" i="0" u="none" strike="noStrike">
              <a:solidFill>
                <a:srgbClr val="000000"/>
              </a:solidFill>
              <a:latin typeface="Meiryo UI"/>
              <a:ea typeface="Meiryo UI"/>
              <a:cs typeface="+mn-cs"/>
            </a:rPr>
            <a:pPr marL="0" indent="0"/>
            <a:t>その他</a:t>
          </a:fld>
          <a:endParaRPr kumimoji="1" lang="ja-JP" altLang="en-US" sz="1100" b="0" i="0" u="none" strike="noStrike">
            <a:solidFill>
              <a:srgbClr val="000000"/>
            </a:solidFill>
            <a:latin typeface="Meiryo UI"/>
            <a:ea typeface="Meiryo UI"/>
            <a:cs typeface="+mn-cs"/>
          </a:endParaRPr>
        </a:p>
      </xdr:txBody>
    </xdr:sp>
    <xdr:clientData/>
  </xdr:oneCellAnchor>
  <mc:AlternateContent xmlns:mc="http://schemas.openxmlformats.org/markup-compatibility/2006">
    <mc:Choice xmlns:a14="http://schemas.microsoft.com/office/drawing/2010/main" Requires="a14">
      <xdr:twoCellAnchor editAs="oneCell">
        <xdr:from>
          <xdr:col>5</xdr:col>
          <xdr:colOff>38100</xdr:colOff>
          <xdr:row>34</xdr:row>
          <xdr:rowOff>76200</xdr:rowOff>
        </xdr:from>
        <xdr:to>
          <xdr:col>10</xdr:col>
          <xdr:colOff>236220</xdr:colOff>
          <xdr:row>34</xdr:row>
          <xdr:rowOff>381000</xdr:rowOff>
        </xdr:to>
        <xdr:sp macro="" textlink="">
          <xdr:nvSpPr>
            <xdr:cNvPr id="5717" name="Option Button I-1" hidden="1">
              <a:extLst>
                <a:ext uri="{63B3BB69-23CF-44E3-9099-C40C66FF867C}">
                  <a14:compatExt spid="_x0000_s5717"/>
                </a:ext>
                <a:ext uri="{FF2B5EF4-FFF2-40B4-BE49-F238E27FC236}">
                  <a16:creationId xmlns:a16="http://schemas.microsoft.com/office/drawing/2014/main" id="{00000000-0008-0000-0100-00005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34</xdr:row>
          <xdr:rowOff>76200</xdr:rowOff>
        </xdr:from>
        <xdr:to>
          <xdr:col>17</xdr:col>
          <xdr:colOff>121920</xdr:colOff>
          <xdr:row>34</xdr:row>
          <xdr:rowOff>381000</xdr:rowOff>
        </xdr:to>
        <xdr:sp macro="" textlink="">
          <xdr:nvSpPr>
            <xdr:cNvPr id="5718" name="Option Button I-2" hidden="1">
              <a:extLst>
                <a:ext uri="{63B3BB69-23CF-44E3-9099-C40C66FF867C}">
                  <a14:compatExt spid="_x0000_s5718"/>
                </a:ext>
                <a:ext uri="{FF2B5EF4-FFF2-40B4-BE49-F238E27FC236}">
                  <a16:creationId xmlns:a16="http://schemas.microsoft.com/office/drawing/2014/main" id="{00000000-0008-0000-0100-00005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34</xdr:row>
          <xdr:rowOff>76200</xdr:rowOff>
        </xdr:from>
        <xdr:to>
          <xdr:col>23</xdr:col>
          <xdr:colOff>236220</xdr:colOff>
          <xdr:row>34</xdr:row>
          <xdr:rowOff>381000</xdr:rowOff>
        </xdr:to>
        <xdr:sp macro="" textlink="">
          <xdr:nvSpPr>
            <xdr:cNvPr id="5719" name="Option Button I-3" hidden="1">
              <a:extLst>
                <a:ext uri="{63B3BB69-23CF-44E3-9099-C40C66FF867C}">
                  <a14:compatExt spid="_x0000_s5719"/>
                </a:ext>
                <a:ext uri="{FF2B5EF4-FFF2-40B4-BE49-F238E27FC236}">
                  <a16:creationId xmlns:a16="http://schemas.microsoft.com/office/drawing/2014/main" id="{00000000-0008-0000-0100-00005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34</xdr:row>
          <xdr:rowOff>76200</xdr:rowOff>
        </xdr:from>
        <xdr:to>
          <xdr:col>29</xdr:col>
          <xdr:colOff>114300</xdr:colOff>
          <xdr:row>34</xdr:row>
          <xdr:rowOff>381000</xdr:rowOff>
        </xdr:to>
        <xdr:sp macro="" textlink="">
          <xdr:nvSpPr>
            <xdr:cNvPr id="5720" name="Option Button I-4" hidden="1">
              <a:extLst>
                <a:ext uri="{63B3BB69-23CF-44E3-9099-C40C66FF867C}">
                  <a14:compatExt spid="_x0000_s5720"/>
                </a:ext>
                <a:ext uri="{FF2B5EF4-FFF2-40B4-BE49-F238E27FC236}">
                  <a16:creationId xmlns:a16="http://schemas.microsoft.com/office/drawing/2014/main" id="{00000000-0008-0000-0100-00005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35</xdr:row>
          <xdr:rowOff>76200</xdr:rowOff>
        </xdr:from>
        <xdr:to>
          <xdr:col>10</xdr:col>
          <xdr:colOff>30480</xdr:colOff>
          <xdr:row>35</xdr:row>
          <xdr:rowOff>381000</xdr:rowOff>
        </xdr:to>
        <xdr:sp macro="" textlink="">
          <xdr:nvSpPr>
            <xdr:cNvPr id="5721" name="Option Button I-5" hidden="1">
              <a:extLst>
                <a:ext uri="{63B3BB69-23CF-44E3-9099-C40C66FF867C}">
                  <a14:compatExt spid="_x0000_s5721"/>
                </a:ext>
                <a:ext uri="{FF2B5EF4-FFF2-40B4-BE49-F238E27FC236}">
                  <a16:creationId xmlns:a16="http://schemas.microsoft.com/office/drawing/2014/main" id="{00000000-0008-0000-0100-00005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35</xdr:row>
          <xdr:rowOff>76200</xdr:rowOff>
        </xdr:from>
        <xdr:to>
          <xdr:col>16</xdr:col>
          <xdr:colOff>38100</xdr:colOff>
          <xdr:row>35</xdr:row>
          <xdr:rowOff>381000</xdr:rowOff>
        </xdr:to>
        <xdr:sp macro="" textlink="">
          <xdr:nvSpPr>
            <xdr:cNvPr id="5722" name="Option Button I-6" hidden="1">
              <a:extLst>
                <a:ext uri="{63B3BB69-23CF-44E3-9099-C40C66FF867C}">
                  <a14:compatExt spid="_x0000_s5722"/>
                </a:ext>
                <a:ext uri="{FF2B5EF4-FFF2-40B4-BE49-F238E27FC236}">
                  <a16:creationId xmlns:a16="http://schemas.microsoft.com/office/drawing/2014/main" id="{00000000-0008-0000-0100-00005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35</xdr:row>
          <xdr:rowOff>76200</xdr:rowOff>
        </xdr:from>
        <xdr:to>
          <xdr:col>27</xdr:col>
          <xdr:colOff>144780</xdr:colOff>
          <xdr:row>35</xdr:row>
          <xdr:rowOff>381000</xdr:rowOff>
        </xdr:to>
        <xdr:sp macro="" textlink="">
          <xdr:nvSpPr>
            <xdr:cNvPr id="5723" name="Option Button I-7" hidden="1">
              <a:extLst>
                <a:ext uri="{63B3BB69-23CF-44E3-9099-C40C66FF867C}">
                  <a14:compatExt spid="_x0000_s5723"/>
                </a:ext>
                <a:ext uri="{FF2B5EF4-FFF2-40B4-BE49-F238E27FC236}">
                  <a16:creationId xmlns:a16="http://schemas.microsoft.com/office/drawing/2014/main" id="{00000000-0008-0000-0100-00005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36</xdr:row>
          <xdr:rowOff>76200</xdr:rowOff>
        </xdr:from>
        <xdr:to>
          <xdr:col>7</xdr:col>
          <xdr:colOff>251460</xdr:colOff>
          <xdr:row>36</xdr:row>
          <xdr:rowOff>381000</xdr:rowOff>
        </xdr:to>
        <xdr:sp macro="" textlink="">
          <xdr:nvSpPr>
            <xdr:cNvPr id="5724" name="Option Button I-8" hidden="1">
              <a:extLst>
                <a:ext uri="{63B3BB69-23CF-44E3-9099-C40C66FF867C}">
                  <a14:compatExt spid="_x0000_s5724"/>
                </a:ext>
                <a:ext uri="{FF2B5EF4-FFF2-40B4-BE49-F238E27FC236}">
                  <a16:creationId xmlns:a16="http://schemas.microsoft.com/office/drawing/2014/main" id="{00000000-0008-0000-0100-00005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19050</xdr:colOff>
      <xdr:row>2</xdr:row>
      <xdr:rowOff>38100</xdr:rowOff>
    </xdr:from>
    <xdr:to>
      <xdr:col>40</xdr:col>
      <xdr:colOff>533175</xdr:colOff>
      <xdr:row>2</xdr:row>
      <xdr:rowOff>38100</xdr:rowOff>
    </xdr:to>
    <xdr:cxnSp macro="">
      <xdr:nvCxnSpPr>
        <xdr:cNvPr id="5225" name="----- グループ I -----">
          <a:extLst>
            <a:ext uri="{FF2B5EF4-FFF2-40B4-BE49-F238E27FC236}">
              <a16:creationId xmlns:a16="http://schemas.microsoft.com/office/drawing/2014/main" id="{FCB96BB5-C6CD-4AA1-8A14-EDA8A42657BB}"/>
            </a:ext>
          </a:extLst>
        </xdr:cNvPr>
        <xdr:cNvCxnSpPr/>
      </xdr:nvCxnSpPr>
      <xdr:spPr>
        <a:xfrm>
          <a:off x="18716625" y="542925"/>
          <a:ext cx="18000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oneCellAnchor>
    <xdr:from>
      <xdr:col>5</xdr:col>
      <xdr:colOff>228600</xdr:colOff>
      <xdr:row>38</xdr:row>
      <xdr:rowOff>38100</xdr:rowOff>
    </xdr:from>
    <xdr:ext cx="5210175" cy="325217"/>
    <xdr:sp macro="" textlink="$AL$65">
      <xdr:nvSpPr>
        <xdr:cNvPr id="5226" name="テキスト ボックス J-1">
          <a:extLst>
            <a:ext uri="{FF2B5EF4-FFF2-40B4-BE49-F238E27FC236}">
              <a16:creationId xmlns:a16="http://schemas.microsoft.com/office/drawing/2014/main" id="{12CD9889-4AB1-6DED-4D66-B9C8A40090D3}"/>
            </a:ext>
          </a:extLst>
        </xdr:cNvPr>
        <xdr:cNvSpPr txBox="1"/>
      </xdr:nvSpPr>
      <xdr:spPr>
        <a:xfrm>
          <a:off x="1562100" y="14420850"/>
          <a:ext cx="521017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8AEB0BB5-2B74-4EA7-B104-DA2879B4C9CD}" type="TxLink">
            <a:rPr kumimoji="1" lang="en-US" altLang="en-US" sz="1100" b="0" i="0" u="none" strike="noStrike">
              <a:solidFill>
                <a:srgbClr val="000000"/>
              </a:solidFill>
              <a:latin typeface="Meiryo UI"/>
              <a:ea typeface="Meiryo UI"/>
              <a:cs typeface="+mn-cs"/>
            </a:rPr>
            <a:pPr marL="0" indent="0"/>
            <a:t>ZEB建築物の特色・効果について関係者の理解を得るのに時間がかかった</a:t>
          </a:fld>
          <a:endParaRPr kumimoji="1" lang="ja-JP" altLang="en-US" sz="1100" b="0" i="0" u="none" strike="noStrike">
            <a:solidFill>
              <a:srgbClr val="000000"/>
            </a:solidFill>
            <a:latin typeface="Meiryo UI"/>
            <a:ea typeface="Meiryo UI"/>
            <a:cs typeface="+mn-cs"/>
          </a:endParaRPr>
        </a:p>
      </xdr:txBody>
    </xdr:sp>
    <xdr:clientData/>
  </xdr:oneCellAnchor>
  <xdr:oneCellAnchor>
    <xdr:from>
      <xdr:col>5</xdr:col>
      <xdr:colOff>228600</xdr:colOff>
      <xdr:row>39</xdr:row>
      <xdr:rowOff>47625</xdr:rowOff>
    </xdr:from>
    <xdr:ext cx="3781163" cy="325217"/>
    <xdr:sp macro="" textlink="$AM$65">
      <xdr:nvSpPr>
        <xdr:cNvPr id="5235" name="テキスト ボックス J-2">
          <a:extLst>
            <a:ext uri="{FF2B5EF4-FFF2-40B4-BE49-F238E27FC236}">
              <a16:creationId xmlns:a16="http://schemas.microsoft.com/office/drawing/2014/main" id="{435D357D-7A2B-4945-8351-4E260CDA65CF}"/>
            </a:ext>
          </a:extLst>
        </xdr:cNvPr>
        <xdr:cNvSpPr txBox="1"/>
      </xdr:nvSpPr>
      <xdr:spPr>
        <a:xfrm>
          <a:off x="1676400" y="14582775"/>
          <a:ext cx="378116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fld id="{4ACDB048-33F1-4257-BDE4-B14511530469}" type="TxLink">
            <a:rPr kumimoji="1" lang="en-US" altLang="en-US" sz="1100" b="0" i="0" u="none" strike="noStrike">
              <a:solidFill>
                <a:srgbClr val="000000"/>
              </a:solidFill>
              <a:latin typeface="Meiryo UI"/>
              <a:ea typeface="Meiryo UI"/>
              <a:cs typeface="+mn-cs"/>
            </a:rPr>
            <a:pPr marL="0" indent="0"/>
            <a:t>ZEB化によるコスト増について関係者の理解を得るのが難しかった</a:t>
          </a:fld>
          <a:endParaRPr kumimoji="1" lang="ja-JP" altLang="en-US" sz="1100" b="0" i="0" u="none" strike="noStrike">
            <a:solidFill>
              <a:srgbClr val="000000"/>
            </a:solidFill>
            <a:latin typeface="Meiryo UI"/>
            <a:ea typeface="Meiryo UI"/>
            <a:cs typeface="+mn-cs"/>
          </a:endParaRPr>
        </a:p>
      </xdr:txBody>
    </xdr:sp>
    <xdr:clientData/>
  </xdr:oneCellAnchor>
  <xdr:oneCellAnchor>
    <xdr:from>
      <xdr:col>5</xdr:col>
      <xdr:colOff>228600</xdr:colOff>
      <xdr:row>40</xdr:row>
      <xdr:rowOff>38100</xdr:rowOff>
    </xdr:from>
    <xdr:ext cx="3781163" cy="325217"/>
    <xdr:sp macro="" textlink="$AN$65">
      <xdr:nvSpPr>
        <xdr:cNvPr id="5236" name="テキスト ボックス J-3">
          <a:extLst>
            <a:ext uri="{FF2B5EF4-FFF2-40B4-BE49-F238E27FC236}">
              <a16:creationId xmlns:a16="http://schemas.microsoft.com/office/drawing/2014/main" id="{E0DAF13A-4EAE-4291-B6D0-EF0B0682D473}"/>
            </a:ext>
          </a:extLst>
        </xdr:cNvPr>
        <xdr:cNvSpPr txBox="1"/>
      </xdr:nvSpPr>
      <xdr:spPr>
        <a:xfrm>
          <a:off x="1676400" y="15001875"/>
          <a:ext cx="378116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fld id="{1A23FC4E-2CDC-4186-83FB-CFBD71745DC9}" type="TxLink">
            <a:rPr kumimoji="1" lang="ja-JP" altLang="en-US" sz="1100" b="0" i="0" u="none" strike="noStrike">
              <a:solidFill>
                <a:srgbClr val="000000"/>
              </a:solidFill>
              <a:latin typeface="Meiryo UI"/>
              <a:ea typeface="Meiryo UI"/>
              <a:cs typeface="+mn-cs"/>
            </a:rPr>
            <a:pPr marL="0" indent="0"/>
            <a:t>信頼できる設計会社、工事会社が分からない、見つかりにくかった</a:t>
          </a:fld>
          <a:endParaRPr kumimoji="1" lang="ja-JP" altLang="en-US" sz="1100" b="0" i="0" u="none" strike="noStrike">
            <a:solidFill>
              <a:srgbClr val="000000"/>
            </a:solidFill>
            <a:latin typeface="Meiryo UI"/>
            <a:ea typeface="Meiryo UI"/>
            <a:cs typeface="+mn-cs"/>
          </a:endParaRPr>
        </a:p>
      </xdr:txBody>
    </xdr:sp>
    <xdr:clientData/>
  </xdr:oneCellAnchor>
  <xdr:oneCellAnchor>
    <xdr:from>
      <xdr:col>5</xdr:col>
      <xdr:colOff>228600</xdr:colOff>
      <xdr:row>41</xdr:row>
      <xdr:rowOff>38100</xdr:rowOff>
    </xdr:from>
    <xdr:ext cx="1951303" cy="325217"/>
    <xdr:sp macro="" textlink="$AO$65">
      <xdr:nvSpPr>
        <xdr:cNvPr id="5237" name="テキスト ボックス J-4">
          <a:extLst>
            <a:ext uri="{FF2B5EF4-FFF2-40B4-BE49-F238E27FC236}">
              <a16:creationId xmlns:a16="http://schemas.microsoft.com/office/drawing/2014/main" id="{A971F9B1-F811-42EF-B3D0-095AB507F57F}"/>
            </a:ext>
          </a:extLst>
        </xdr:cNvPr>
        <xdr:cNvSpPr txBox="1"/>
      </xdr:nvSpPr>
      <xdr:spPr>
        <a:xfrm>
          <a:off x="1676400" y="15430500"/>
          <a:ext cx="195130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fld id="{5DF07270-526D-4C55-840B-C8E3885F8246}" type="TxLink">
            <a:rPr kumimoji="1" lang="ja-JP" altLang="en-US" sz="1100" b="0" i="0" u="none" strike="noStrike">
              <a:solidFill>
                <a:srgbClr val="000000"/>
              </a:solidFill>
              <a:latin typeface="Meiryo UI"/>
              <a:ea typeface="Meiryo UI"/>
              <a:cs typeface="+mn-cs"/>
            </a:rPr>
            <a:pPr marL="0" indent="0"/>
            <a:t>補助金申請手続きが難しかった</a:t>
          </a:fld>
          <a:endParaRPr kumimoji="1" lang="ja-JP" altLang="en-US" sz="1100" b="0" i="0" u="none" strike="noStrike">
            <a:solidFill>
              <a:srgbClr val="000000"/>
            </a:solidFill>
            <a:latin typeface="Meiryo UI"/>
            <a:ea typeface="Meiryo UI"/>
            <a:cs typeface="+mn-cs"/>
          </a:endParaRPr>
        </a:p>
      </xdr:txBody>
    </xdr:sp>
    <xdr:clientData/>
  </xdr:oneCellAnchor>
  <xdr:oneCellAnchor>
    <xdr:from>
      <xdr:col>5</xdr:col>
      <xdr:colOff>228600</xdr:colOff>
      <xdr:row>42</xdr:row>
      <xdr:rowOff>38100</xdr:rowOff>
    </xdr:from>
    <xdr:ext cx="2301784" cy="325217"/>
    <xdr:sp macro="" textlink="$AP$65">
      <xdr:nvSpPr>
        <xdr:cNvPr id="5238" name="テキスト ボックス J-5">
          <a:extLst>
            <a:ext uri="{FF2B5EF4-FFF2-40B4-BE49-F238E27FC236}">
              <a16:creationId xmlns:a16="http://schemas.microsoft.com/office/drawing/2014/main" id="{049A8A0E-D71E-47E3-A3E7-C13F3E5B5C0E}"/>
            </a:ext>
          </a:extLst>
        </xdr:cNvPr>
        <xdr:cNvSpPr txBox="1"/>
      </xdr:nvSpPr>
      <xdr:spPr>
        <a:xfrm>
          <a:off x="1562100" y="16135350"/>
          <a:ext cx="2301784"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fld id="{D6E4B6D0-C5F7-486E-A84A-01D7B4168E42}" type="TxLink">
            <a:rPr kumimoji="1" lang="ja-JP" altLang="en-US" sz="1100" b="0" i="0" u="none" strike="noStrike">
              <a:solidFill>
                <a:srgbClr val="000000"/>
              </a:solidFill>
              <a:latin typeface="Meiryo UI"/>
              <a:ea typeface="Meiryo UI"/>
              <a:cs typeface="+mn-cs"/>
            </a:rPr>
            <a:pPr marL="0" indent="0"/>
            <a:t>通常の建築物よりも建築費が高かった</a:t>
          </a:fld>
          <a:endParaRPr kumimoji="1" lang="ja-JP" altLang="en-US" sz="1100" b="0" i="0" u="none" strike="noStrike">
            <a:solidFill>
              <a:srgbClr val="000000"/>
            </a:solidFill>
            <a:latin typeface="Meiryo UI"/>
            <a:ea typeface="Meiryo UI"/>
            <a:cs typeface="+mn-cs"/>
          </a:endParaRPr>
        </a:p>
      </xdr:txBody>
    </xdr:sp>
    <xdr:clientData/>
  </xdr:oneCellAnchor>
  <xdr:oneCellAnchor>
    <xdr:from>
      <xdr:col>5</xdr:col>
      <xdr:colOff>228600</xdr:colOff>
      <xdr:row>43</xdr:row>
      <xdr:rowOff>38100</xdr:rowOff>
    </xdr:from>
    <xdr:ext cx="3104504" cy="325217"/>
    <xdr:sp macro="" textlink="$AQ$65">
      <xdr:nvSpPr>
        <xdr:cNvPr id="5239" name="テキスト ボックス J-6">
          <a:extLst>
            <a:ext uri="{FF2B5EF4-FFF2-40B4-BE49-F238E27FC236}">
              <a16:creationId xmlns:a16="http://schemas.microsoft.com/office/drawing/2014/main" id="{645530D9-0712-4748-86AD-9E90464E23BD}"/>
            </a:ext>
          </a:extLst>
        </xdr:cNvPr>
        <xdr:cNvSpPr txBox="1"/>
      </xdr:nvSpPr>
      <xdr:spPr>
        <a:xfrm>
          <a:off x="1562100" y="16563975"/>
          <a:ext cx="3104504"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fld id="{A1ABEB64-E1D3-4BBB-B500-D425F4B2A2DE}" type="TxLink">
            <a:rPr kumimoji="1" lang="ja-JP" altLang="en-US" sz="1100" b="0" i="0" u="none" strike="noStrike">
              <a:solidFill>
                <a:srgbClr val="000000"/>
              </a:solidFill>
              <a:latin typeface="Meiryo UI"/>
              <a:ea typeface="Meiryo UI"/>
              <a:cs typeface="+mn-cs"/>
            </a:rPr>
            <a:pPr marL="0" indent="0"/>
            <a:t>通常の建築物に比べて設計や施工に時間がかかった</a:t>
          </a:fld>
          <a:endParaRPr kumimoji="1" lang="ja-JP" altLang="en-US" sz="1100" b="0" i="0" u="none" strike="noStrike">
            <a:solidFill>
              <a:srgbClr val="000000"/>
            </a:solidFill>
            <a:latin typeface="Meiryo UI"/>
            <a:ea typeface="Meiryo UI"/>
            <a:cs typeface="+mn-cs"/>
          </a:endParaRPr>
        </a:p>
      </xdr:txBody>
    </xdr:sp>
    <xdr:clientData/>
  </xdr:oneCellAnchor>
  <xdr:oneCellAnchor>
    <xdr:from>
      <xdr:col>5</xdr:col>
      <xdr:colOff>228600</xdr:colOff>
      <xdr:row>44</xdr:row>
      <xdr:rowOff>38100</xdr:rowOff>
    </xdr:from>
    <xdr:ext cx="3638550" cy="325217"/>
    <xdr:sp macro="" textlink="$AR$65">
      <xdr:nvSpPr>
        <xdr:cNvPr id="5241" name="テキスト ボックス J-7">
          <a:extLst>
            <a:ext uri="{FF2B5EF4-FFF2-40B4-BE49-F238E27FC236}">
              <a16:creationId xmlns:a16="http://schemas.microsoft.com/office/drawing/2014/main" id="{3AC787B4-DC30-4E39-B6D7-43479C191370}"/>
            </a:ext>
          </a:extLst>
        </xdr:cNvPr>
        <xdr:cNvSpPr txBox="1"/>
      </xdr:nvSpPr>
      <xdr:spPr>
        <a:xfrm>
          <a:off x="1676400" y="16716375"/>
          <a:ext cx="3638550"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1234AC02-C184-4F77-B247-F49062569768}" type="TxLink">
            <a:rPr kumimoji="1" lang="ja-JP" altLang="en-US" sz="1100" b="0" i="0" u="none" strike="noStrike">
              <a:solidFill>
                <a:srgbClr val="000000"/>
              </a:solidFill>
              <a:latin typeface="Meiryo UI"/>
              <a:ea typeface="Meiryo UI"/>
              <a:cs typeface="+mn-cs"/>
            </a:rPr>
            <a:pPr marL="0" indent="0"/>
            <a:t>議会や住民に説明して理解を得る必要があった（公共施設）</a:t>
          </a:fld>
          <a:endParaRPr kumimoji="1" lang="ja-JP" altLang="en-US" sz="1100" b="0" i="0" u="none" strike="noStrike">
            <a:solidFill>
              <a:srgbClr val="000000"/>
            </a:solidFill>
            <a:latin typeface="Meiryo UI"/>
            <a:ea typeface="Meiryo UI"/>
            <a:cs typeface="+mn-cs"/>
          </a:endParaRPr>
        </a:p>
      </xdr:txBody>
    </xdr:sp>
    <xdr:clientData/>
  </xdr:oneCellAnchor>
  <xdr:oneCellAnchor>
    <xdr:from>
      <xdr:col>5</xdr:col>
      <xdr:colOff>228600</xdr:colOff>
      <xdr:row>45</xdr:row>
      <xdr:rowOff>47625</xdr:rowOff>
    </xdr:from>
    <xdr:ext cx="628650" cy="325217"/>
    <xdr:sp macro="" textlink="$AS$65">
      <xdr:nvSpPr>
        <xdr:cNvPr id="5246" name="テキスト ボックス J-8">
          <a:extLst>
            <a:ext uri="{FF2B5EF4-FFF2-40B4-BE49-F238E27FC236}">
              <a16:creationId xmlns:a16="http://schemas.microsoft.com/office/drawing/2014/main" id="{7B1F2E1E-6AA9-4770-A3B6-7B8B18F5926B}"/>
            </a:ext>
          </a:extLst>
        </xdr:cNvPr>
        <xdr:cNvSpPr txBox="1"/>
      </xdr:nvSpPr>
      <xdr:spPr>
        <a:xfrm>
          <a:off x="1676400" y="17154525"/>
          <a:ext cx="628650"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9BA58C02-91E0-4DA6-997D-33C0432EA3DE}" type="TxLink">
            <a:rPr kumimoji="1" lang="ja-JP" altLang="en-US" sz="1100" b="0" i="0" u="none" strike="noStrike">
              <a:solidFill>
                <a:srgbClr val="000000"/>
              </a:solidFill>
              <a:latin typeface="Meiryo UI"/>
              <a:ea typeface="Meiryo UI"/>
              <a:cs typeface="+mn-cs"/>
            </a:rPr>
            <a:pPr marL="0" indent="0"/>
            <a:t>その他</a:t>
          </a:fld>
          <a:endParaRPr kumimoji="1" lang="ja-JP" altLang="en-US" sz="1100" b="0" i="0" u="none" strike="noStrike">
            <a:solidFill>
              <a:srgbClr val="000000"/>
            </a:solidFill>
            <a:latin typeface="Meiryo UI"/>
            <a:ea typeface="Meiryo UI"/>
            <a:cs typeface="+mn-cs"/>
          </a:endParaRPr>
        </a:p>
      </xdr:txBody>
    </xdr:sp>
    <xdr:clientData/>
  </xdr:oneCellAnchor>
  <mc:AlternateContent xmlns:mc="http://schemas.openxmlformats.org/markup-compatibility/2006">
    <mc:Choice xmlns:a14="http://schemas.microsoft.com/office/drawing/2010/main" Requires="a14">
      <xdr:twoCellAnchor editAs="oneCell">
        <xdr:from>
          <xdr:col>5</xdr:col>
          <xdr:colOff>30480</xdr:colOff>
          <xdr:row>38</xdr:row>
          <xdr:rowOff>45720</xdr:rowOff>
        </xdr:from>
        <xdr:to>
          <xdr:col>22</xdr:col>
          <xdr:colOff>106680</xdr:colOff>
          <xdr:row>38</xdr:row>
          <xdr:rowOff>350520</xdr:rowOff>
        </xdr:to>
        <xdr:sp macro="" textlink="">
          <xdr:nvSpPr>
            <xdr:cNvPr id="5725" name="Check Box J-1" hidden="1">
              <a:extLst>
                <a:ext uri="{63B3BB69-23CF-44E3-9099-C40C66FF867C}">
                  <a14:compatExt spid="_x0000_s5725"/>
                </a:ext>
                <a:ext uri="{FF2B5EF4-FFF2-40B4-BE49-F238E27FC236}">
                  <a16:creationId xmlns:a16="http://schemas.microsoft.com/office/drawing/2014/main" id="{00000000-0008-0000-0100-00005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39</xdr:row>
          <xdr:rowOff>68580</xdr:rowOff>
        </xdr:from>
        <xdr:to>
          <xdr:col>20</xdr:col>
          <xdr:colOff>0</xdr:colOff>
          <xdr:row>39</xdr:row>
          <xdr:rowOff>373380</xdr:rowOff>
        </xdr:to>
        <xdr:sp macro="" textlink="">
          <xdr:nvSpPr>
            <xdr:cNvPr id="5726" name="Check Box J-2" hidden="1">
              <a:extLst>
                <a:ext uri="{63B3BB69-23CF-44E3-9099-C40C66FF867C}">
                  <a14:compatExt spid="_x0000_s5726"/>
                </a:ext>
                <a:ext uri="{FF2B5EF4-FFF2-40B4-BE49-F238E27FC236}">
                  <a16:creationId xmlns:a16="http://schemas.microsoft.com/office/drawing/2014/main" id="{00000000-0008-0000-0100-00005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40</xdr:row>
          <xdr:rowOff>60960</xdr:rowOff>
        </xdr:from>
        <xdr:to>
          <xdr:col>19</xdr:col>
          <xdr:colOff>228600</xdr:colOff>
          <xdr:row>40</xdr:row>
          <xdr:rowOff>365760</xdr:rowOff>
        </xdr:to>
        <xdr:sp macro="" textlink="">
          <xdr:nvSpPr>
            <xdr:cNvPr id="5727" name="Check Box J-3" hidden="1">
              <a:extLst>
                <a:ext uri="{63B3BB69-23CF-44E3-9099-C40C66FF867C}">
                  <a14:compatExt spid="_x0000_s5727"/>
                </a:ext>
                <a:ext uri="{FF2B5EF4-FFF2-40B4-BE49-F238E27FC236}">
                  <a16:creationId xmlns:a16="http://schemas.microsoft.com/office/drawing/2014/main" id="{00000000-0008-0000-0100-00005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41</xdr:row>
          <xdr:rowOff>60960</xdr:rowOff>
        </xdr:from>
        <xdr:to>
          <xdr:col>13</xdr:col>
          <xdr:colOff>106680</xdr:colOff>
          <xdr:row>41</xdr:row>
          <xdr:rowOff>365760</xdr:rowOff>
        </xdr:to>
        <xdr:sp macro="" textlink="">
          <xdr:nvSpPr>
            <xdr:cNvPr id="5728" name="Check Box J-4" hidden="1">
              <a:extLst>
                <a:ext uri="{63B3BB69-23CF-44E3-9099-C40C66FF867C}">
                  <a14:compatExt spid="_x0000_s5728"/>
                </a:ext>
                <a:ext uri="{FF2B5EF4-FFF2-40B4-BE49-F238E27FC236}">
                  <a16:creationId xmlns:a16="http://schemas.microsoft.com/office/drawing/2014/main" id="{00000000-0008-0000-0100-00006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42</xdr:row>
          <xdr:rowOff>60960</xdr:rowOff>
        </xdr:from>
        <xdr:to>
          <xdr:col>13</xdr:col>
          <xdr:colOff>182880</xdr:colOff>
          <xdr:row>42</xdr:row>
          <xdr:rowOff>365760</xdr:rowOff>
        </xdr:to>
        <xdr:sp macro="" textlink="">
          <xdr:nvSpPr>
            <xdr:cNvPr id="5729" name="Check Box J-5" hidden="1">
              <a:extLst>
                <a:ext uri="{63B3BB69-23CF-44E3-9099-C40C66FF867C}">
                  <a14:compatExt spid="_x0000_s5729"/>
                </a:ext>
                <a:ext uri="{FF2B5EF4-FFF2-40B4-BE49-F238E27FC236}">
                  <a16:creationId xmlns:a16="http://schemas.microsoft.com/office/drawing/2014/main" id="{00000000-0008-0000-0100-00006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43</xdr:row>
          <xdr:rowOff>60960</xdr:rowOff>
        </xdr:from>
        <xdr:to>
          <xdr:col>17</xdr:col>
          <xdr:colOff>7620</xdr:colOff>
          <xdr:row>43</xdr:row>
          <xdr:rowOff>365760</xdr:rowOff>
        </xdr:to>
        <xdr:sp macro="" textlink="">
          <xdr:nvSpPr>
            <xdr:cNvPr id="5730" name="Check Box J-6" hidden="1">
              <a:extLst>
                <a:ext uri="{63B3BB69-23CF-44E3-9099-C40C66FF867C}">
                  <a14:compatExt spid="_x0000_s5730"/>
                </a:ext>
                <a:ext uri="{FF2B5EF4-FFF2-40B4-BE49-F238E27FC236}">
                  <a16:creationId xmlns:a16="http://schemas.microsoft.com/office/drawing/2014/main" id="{00000000-0008-0000-0100-00006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44</xdr:row>
          <xdr:rowOff>68580</xdr:rowOff>
        </xdr:from>
        <xdr:to>
          <xdr:col>19</xdr:col>
          <xdr:colOff>175260</xdr:colOff>
          <xdr:row>44</xdr:row>
          <xdr:rowOff>373380</xdr:rowOff>
        </xdr:to>
        <xdr:sp macro="" textlink="">
          <xdr:nvSpPr>
            <xdr:cNvPr id="5731" name="Check Box J-7" hidden="1">
              <a:extLst>
                <a:ext uri="{63B3BB69-23CF-44E3-9099-C40C66FF867C}">
                  <a14:compatExt spid="_x0000_s5731"/>
                </a:ext>
                <a:ext uri="{FF2B5EF4-FFF2-40B4-BE49-F238E27FC236}">
                  <a16:creationId xmlns:a16="http://schemas.microsoft.com/office/drawing/2014/main" id="{00000000-0008-0000-0100-00006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45</xdr:row>
          <xdr:rowOff>60960</xdr:rowOff>
        </xdr:from>
        <xdr:to>
          <xdr:col>7</xdr:col>
          <xdr:colOff>236220</xdr:colOff>
          <xdr:row>45</xdr:row>
          <xdr:rowOff>365760</xdr:rowOff>
        </xdr:to>
        <xdr:sp macro="" textlink="">
          <xdr:nvSpPr>
            <xdr:cNvPr id="5732" name="Check Box J-8" hidden="1">
              <a:extLst>
                <a:ext uri="{63B3BB69-23CF-44E3-9099-C40C66FF867C}">
                  <a14:compatExt spid="_x0000_s5732"/>
                </a:ext>
                <a:ext uri="{FF2B5EF4-FFF2-40B4-BE49-F238E27FC236}">
                  <a16:creationId xmlns:a16="http://schemas.microsoft.com/office/drawing/2014/main" id="{00000000-0008-0000-0100-00006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19050</xdr:colOff>
      <xdr:row>2</xdr:row>
      <xdr:rowOff>38100</xdr:rowOff>
    </xdr:from>
    <xdr:to>
      <xdr:col>40</xdr:col>
      <xdr:colOff>533175</xdr:colOff>
      <xdr:row>2</xdr:row>
      <xdr:rowOff>38100</xdr:rowOff>
    </xdr:to>
    <xdr:cxnSp macro="">
      <xdr:nvCxnSpPr>
        <xdr:cNvPr id="5247" name="----- グループ J -----">
          <a:extLst>
            <a:ext uri="{FF2B5EF4-FFF2-40B4-BE49-F238E27FC236}">
              <a16:creationId xmlns:a16="http://schemas.microsoft.com/office/drawing/2014/main" id="{DB533A21-311B-4DFA-8F1B-B371E4D5EDD0}"/>
            </a:ext>
          </a:extLst>
        </xdr:cNvPr>
        <xdr:cNvCxnSpPr/>
      </xdr:nvCxnSpPr>
      <xdr:spPr>
        <a:xfrm>
          <a:off x="18716625" y="542925"/>
          <a:ext cx="18000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4</xdr:col>
          <xdr:colOff>144780</xdr:colOff>
          <xdr:row>47</xdr:row>
          <xdr:rowOff>342900</xdr:rowOff>
        </xdr:from>
        <xdr:to>
          <xdr:col>8</xdr:col>
          <xdr:colOff>68580</xdr:colOff>
          <xdr:row>50</xdr:row>
          <xdr:rowOff>213360</xdr:rowOff>
        </xdr:to>
        <xdr:sp macro="" textlink="">
          <xdr:nvSpPr>
            <xdr:cNvPr id="5737" name="Group Box K" hidden="1">
              <a:extLst>
                <a:ext uri="{63B3BB69-23CF-44E3-9099-C40C66FF867C}">
                  <a14:compatExt spid="_x0000_s5737"/>
                </a:ext>
                <a:ext uri="{FF2B5EF4-FFF2-40B4-BE49-F238E27FC236}">
                  <a16:creationId xmlns:a16="http://schemas.microsoft.com/office/drawing/2014/main" id="{00000000-0008-0000-0100-000069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K</a:t>
              </a:r>
            </a:p>
          </xdr:txBody>
        </xdr:sp>
        <xdr:clientData/>
      </xdr:twoCellAnchor>
    </mc:Choice>
    <mc:Fallback/>
  </mc:AlternateContent>
  <xdr:oneCellAnchor>
    <xdr:from>
      <xdr:col>5</xdr:col>
      <xdr:colOff>247650</xdr:colOff>
      <xdr:row>48</xdr:row>
      <xdr:rowOff>38100</xdr:rowOff>
    </xdr:from>
    <xdr:ext cx="388568" cy="325217"/>
    <xdr:sp macro="" textlink="$AL$70">
      <xdr:nvSpPr>
        <xdr:cNvPr id="5646" name="テキスト ボックス K-1">
          <a:extLst>
            <a:ext uri="{FF2B5EF4-FFF2-40B4-BE49-F238E27FC236}">
              <a16:creationId xmlns:a16="http://schemas.microsoft.com/office/drawing/2014/main" id="{ACACB797-E681-9A6F-C56A-3074BBF23A35}"/>
            </a:ext>
          </a:extLst>
        </xdr:cNvPr>
        <xdr:cNvSpPr txBox="1"/>
      </xdr:nvSpPr>
      <xdr:spPr>
        <a:xfrm>
          <a:off x="1695450" y="17859375"/>
          <a:ext cx="388568"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fld id="{B93BEC1B-0362-4D9E-97E5-77EF5C3FFBD9}" type="TxLink">
            <a:rPr kumimoji="1" lang="ja-JP" altLang="en-US" sz="1100" b="0" i="0" u="none" strike="noStrike">
              <a:solidFill>
                <a:srgbClr val="000000"/>
              </a:solidFill>
              <a:latin typeface="Meiryo UI"/>
              <a:ea typeface="Meiryo UI"/>
              <a:cs typeface="+mn-cs"/>
            </a:rPr>
            <a:pPr marL="0" indent="0"/>
            <a:t>あり</a:t>
          </a:fld>
          <a:endParaRPr kumimoji="1" lang="ja-JP" altLang="en-US" sz="1100" b="0" i="0" u="none" strike="noStrike">
            <a:solidFill>
              <a:srgbClr val="000000"/>
            </a:solidFill>
            <a:latin typeface="Meiryo UI"/>
            <a:ea typeface="Meiryo UI"/>
            <a:cs typeface="+mn-cs"/>
          </a:endParaRPr>
        </a:p>
      </xdr:txBody>
    </xdr:sp>
    <xdr:clientData/>
  </xdr:oneCellAnchor>
  <xdr:oneCellAnchor>
    <xdr:from>
      <xdr:col>5</xdr:col>
      <xdr:colOff>257175</xdr:colOff>
      <xdr:row>49</xdr:row>
      <xdr:rowOff>57150</xdr:rowOff>
    </xdr:from>
    <xdr:ext cx="457200" cy="325217"/>
    <xdr:sp macro="" textlink="$AM$70">
      <xdr:nvSpPr>
        <xdr:cNvPr id="5647" name="テキスト ボックス K-2">
          <a:extLst>
            <a:ext uri="{FF2B5EF4-FFF2-40B4-BE49-F238E27FC236}">
              <a16:creationId xmlns:a16="http://schemas.microsoft.com/office/drawing/2014/main" id="{5242D77F-6C72-47DF-B8F5-47CDFAFF276E}"/>
            </a:ext>
          </a:extLst>
        </xdr:cNvPr>
        <xdr:cNvSpPr txBox="1"/>
      </xdr:nvSpPr>
      <xdr:spPr>
        <a:xfrm>
          <a:off x="1704975" y="18307050"/>
          <a:ext cx="457200"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fld id="{5D646633-DFE8-4F1D-99FB-9A579073D355}" type="TxLink">
            <a:rPr kumimoji="1" lang="ja-JP" altLang="en-US" sz="1100" b="0" i="0" u="none" strike="noStrike">
              <a:solidFill>
                <a:srgbClr val="000000"/>
              </a:solidFill>
              <a:latin typeface="Meiryo UI"/>
              <a:ea typeface="Meiryo UI"/>
              <a:cs typeface="+mn-cs"/>
            </a:rPr>
            <a:pPr marL="0" indent="0"/>
            <a:t>なし</a:t>
          </a:fld>
          <a:endParaRPr kumimoji="1" lang="ja-JP" altLang="en-US" sz="1100" b="0" i="0" u="none" strike="noStrike">
            <a:solidFill>
              <a:srgbClr val="000000"/>
            </a:solidFill>
            <a:latin typeface="Meiryo UI"/>
            <a:ea typeface="Meiryo UI"/>
            <a:cs typeface="+mn-cs"/>
          </a:endParaRPr>
        </a:p>
      </xdr:txBody>
    </xdr:sp>
    <xdr:clientData/>
  </xdr:oneCellAnchor>
  <mc:AlternateContent xmlns:mc="http://schemas.openxmlformats.org/markup-compatibility/2006">
    <mc:Choice xmlns:a14="http://schemas.microsoft.com/office/drawing/2010/main" Requires="a14">
      <xdr:twoCellAnchor editAs="oneCell">
        <xdr:from>
          <xdr:col>5</xdr:col>
          <xdr:colOff>38100</xdr:colOff>
          <xdr:row>48</xdr:row>
          <xdr:rowOff>45720</xdr:rowOff>
        </xdr:from>
        <xdr:to>
          <xdr:col>7</xdr:col>
          <xdr:colOff>121920</xdr:colOff>
          <xdr:row>48</xdr:row>
          <xdr:rowOff>350520</xdr:rowOff>
        </xdr:to>
        <xdr:sp macro="" textlink="">
          <xdr:nvSpPr>
            <xdr:cNvPr id="5790" name="Option Button K-1" hidden="1">
              <a:extLst>
                <a:ext uri="{63B3BB69-23CF-44E3-9099-C40C66FF867C}">
                  <a14:compatExt spid="_x0000_s5790"/>
                </a:ext>
                <a:ext uri="{FF2B5EF4-FFF2-40B4-BE49-F238E27FC236}">
                  <a16:creationId xmlns:a16="http://schemas.microsoft.com/office/drawing/2014/main" id="{00000000-0008-0000-0100-00009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49</xdr:row>
          <xdr:rowOff>60960</xdr:rowOff>
        </xdr:from>
        <xdr:to>
          <xdr:col>7</xdr:col>
          <xdr:colOff>137160</xdr:colOff>
          <xdr:row>49</xdr:row>
          <xdr:rowOff>365760</xdr:rowOff>
        </xdr:to>
        <xdr:sp macro="" textlink="">
          <xdr:nvSpPr>
            <xdr:cNvPr id="5791" name="Option Button K-2" hidden="1">
              <a:extLst>
                <a:ext uri="{63B3BB69-23CF-44E3-9099-C40C66FF867C}">
                  <a14:compatExt spid="_x0000_s5791"/>
                </a:ext>
                <a:ext uri="{FF2B5EF4-FFF2-40B4-BE49-F238E27FC236}">
                  <a16:creationId xmlns:a16="http://schemas.microsoft.com/office/drawing/2014/main" id="{00000000-0008-0000-0100-00009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19050</xdr:colOff>
      <xdr:row>2</xdr:row>
      <xdr:rowOff>38100</xdr:rowOff>
    </xdr:from>
    <xdr:to>
      <xdr:col>40</xdr:col>
      <xdr:colOff>533175</xdr:colOff>
      <xdr:row>2</xdr:row>
      <xdr:rowOff>38100</xdr:rowOff>
    </xdr:to>
    <xdr:cxnSp macro="">
      <xdr:nvCxnSpPr>
        <xdr:cNvPr id="5636" name="----- グループ K -----">
          <a:extLst>
            <a:ext uri="{FF2B5EF4-FFF2-40B4-BE49-F238E27FC236}">
              <a16:creationId xmlns:a16="http://schemas.microsoft.com/office/drawing/2014/main" id="{49A416B8-170A-4A40-96CA-17E9A060B86A}"/>
            </a:ext>
          </a:extLst>
        </xdr:cNvPr>
        <xdr:cNvCxnSpPr/>
      </xdr:nvCxnSpPr>
      <xdr:spPr>
        <a:xfrm>
          <a:off x="18716625" y="542925"/>
          <a:ext cx="18000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7</xdr:col>
          <xdr:colOff>213360</xdr:colOff>
          <xdr:row>50</xdr:row>
          <xdr:rowOff>220980</xdr:rowOff>
        </xdr:from>
        <xdr:to>
          <xdr:col>19</xdr:col>
          <xdr:colOff>152400</xdr:colOff>
          <xdr:row>52</xdr:row>
          <xdr:rowOff>106680</xdr:rowOff>
        </xdr:to>
        <xdr:sp macro="" textlink="">
          <xdr:nvSpPr>
            <xdr:cNvPr id="5775" name="Group Box L" hidden="1">
              <a:extLst>
                <a:ext uri="{63B3BB69-23CF-44E3-9099-C40C66FF867C}">
                  <a14:compatExt spid="_x0000_s5775"/>
                </a:ext>
                <a:ext uri="{FF2B5EF4-FFF2-40B4-BE49-F238E27FC236}">
                  <a16:creationId xmlns:a16="http://schemas.microsoft.com/office/drawing/2014/main" id="{00000000-0008-0000-0100-00008F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L</a:t>
              </a:r>
            </a:p>
          </xdr:txBody>
        </xdr:sp>
        <xdr:clientData/>
      </xdr:twoCellAnchor>
    </mc:Choice>
    <mc:Fallback/>
  </mc:AlternateContent>
  <xdr:oneCellAnchor>
    <xdr:from>
      <xdr:col>9</xdr:col>
      <xdr:colOff>9525</xdr:colOff>
      <xdr:row>51</xdr:row>
      <xdr:rowOff>57150</xdr:rowOff>
    </xdr:from>
    <xdr:ext cx="748923" cy="325217"/>
    <xdr:sp macro="" textlink="$AL$73">
      <xdr:nvSpPr>
        <xdr:cNvPr id="36" name="テキスト ボックス L-1">
          <a:extLst>
            <a:ext uri="{FF2B5EF4-FFF2-40B4-BE49-F238E27FC236}">
              <a16:creationId xmlns:a16="http://schemas.microsoft.com/office/drawing/2014/main" id="{4D79C96A-D47A-49CA-BEB7-AC34F8C39837}"/>
            </a:ext>
          </a:extLst>
        </xdr:cNvPr>
        <xdr:cNvSpPr txBox="1"/>
      </xdr:nvSpPr>
      <xdr:spPr>
        <a:xfrm>
          <a:off x="2524125" y="19164300"/>
          <a:ext cx="74892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56D43F39-A47F-40EC-93A6-96E581BAF614}" type="TxLink">
            <a:rPr kumimoji="1" lang="ja-JP" altLang="en-US" sz="1100" b="0" i="0" u="none" strike="noStrike">
              <a:solidFill>
                <a:srgbClr val="000000"/>
              </a:solidFill>
              <a:latin typeface="Meiryo UI"/>
              <a:ea typeface="Meiryo UI"/>
            </a:rPr>
            <a:pPr/>
            <a:t>自己投資</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13</xdr:col>
      <xdr:colOff>28575</xdr:colOff>
      <xdr:row>51</xdr:row>
      <xdr:rowOff>57150</xdr:rowOff>
    </xdr:from>
    <xdr:ext cx="685800" cy="325217"/>
    <xdr:sp macro="" textlink="$AM$73">
      <xdr:nvSpPr>
        <xdr:cNvPr id="37" name="テキスト ボックス L-2">
          <a:extLst>
            <a:ext uri="{FF2B5EF4-FFF2-40B4-BE49-F238E27FC236}">
              <a16:creationId xmlns:a16="http://schemas.microsoft.com/office/drawing/2014/main" id="{D5F185AB-EB33-4AF4-B8D3-A7D23FC553FC}"/>
            </a:ext>
          </a:extLst>
        </xdr:cNvPr>
        <xdr:cNvSpPr txBox="1"/>
      </xdr:nvSpPr>
      <xdr:spPr>
        <a:xfrm>
          <a:off x="3609975" y="19164300"/>
          <a:ext cx="685800"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99FB7DCA-6806-4BFF-8296-D84FAEFF7119}" type="TxLink">
            <a:rPr kumimoji="1" lang="en-US" altLang="en-US" sz="1100" b="0" i="0" u="none" strike="noStrike">
              <a:solidFill>
                <a:srgbClr val="000000"/>
              </a:solidFill>
              <a:latin typeface="Meiryo UI"/>
              <a:ea typeface="Meiryo UI"/>
            </a:rPr>
            <a:pPr/>
            <a:t>PPA ※</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16</xdr:col>
      <xdr:colOff>238125</xdr:colOff>
      <xdr:row>51</xdr:row>
      <xdr:rowOff>57150</xdr:rowOff>
    </xdr:from>
    <xdr:ext cx="546112" cy="325217"/>
    <xdr:sp macro="" textlink="$AN$73">
      <xdr:nvSpPr>
        <xdr:cNvPr id="38" name="テキスト ボックス L-3">
          <a:extLst>
            <a:ext uri="{FF2B5EF4-FFF2-40B4-BE49-F238E27FC236}">
              <a16:creationId xmlns:a16="http://schemas.microsoft.com/office/drawing/2014/main" id="{B6968891-E90C-465B-BAA2-BC330015A47E}"/>
            </a:ext>
          </a:extLst>
        </xdr:cNvPr>
        <xdr:cNvSpPr txBox="1"/>
      </xdr:nvSpPr>
      <xdr:spPr>
        <a:xfrm>
          <a:off x="4619625" y="19164300"/>
          <a:ext cx="546112"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549229A4-688B-4282-9F3F-DFE2E6DEB80A}" type="TxLink">
            <a:rPr kumimoji="1" lang="ja-JP" altLang="en-US" sz="1100" b="0" i="0" u="none" strike="noStrike">
              <a:solidFill>
                <a:srgbClr val="000000"/>
              </a:solidFill>
              <a:latin typeface="Meiryo UI"/>
              <a:ea typeface="Meiryo UI"/>
            </a:rPr>
            <a:pPr/>
            <a:t>その他</a:t>
          </a:fld>
          <a:endParaRPr kumimoji="1" lang="ja-JP" altLang="en-US" sz="1800">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8</xdr:col>
          <xdr:colOff>38100</xdr:colOff>
          <xdr:row>51</xdr:row>
          <xdr:rowOff>76200</xdr:rowOff>
        </xdr:from>
        <xdr:to>
          <xdr:col>11</xdr:col>
          <xdr:colOff>198120</xdr:colOff>
          <xdr:row>51</xdr:row>
          <xdr:rowOff>381000</xdr:rowOff>
        </xdr:to>
        <xdr:sp macro="" textlink="">
          <xdr:nvSpPr>
            <xdr:cNvPr id="5776" name="Option Button L-1" hidden="1">
              <a:extLst>
                <a:ext uri="{63B3BB69-23CF-44E3-9099-C40C66FF867C}">
                  <a14:compatExt spid="_x0000_s5776"/>
                </a:ext>
                <a:ext uri="{FF2B5EF4-FFF2-40B4-BE49-F238E27FC236}">
                  <a16:creationId xmlns:a16="http://schemas.microsoft.com/office/drawing/2014/main" id="{00000000-0008-0000-0100-00009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51</xdr:row>
          <xdr:rowOff>76200</xdr:rowOff>
        </xdr:from>
        <xdr:to>
          <xdr:col>15</xdr:col>
          <xdr:colOff>121920</xdr:colOff>
          <xdr:row>51</xdr:row>
          <xdr:rowOff>381000</xdr:rowOff>
        </xdr:to>
        <xdr:sp macro="" textlink="">
          <xdr:nvSpPr>
            <xdr:cNvPr id="5777" name="Option Button L-2" hidden="1">
              <a:extLst>
                <a:ext uri="{63B3BB69-23CF-44E3-9099-C40C66FF867C}">
                  <a14:compatExt spid="_x0000_s5777"/>
                </a:ext>
                <a:ext uri="{FF2B5EF4-FFF2-40B4-BE49-F238E27FC236}">
                  <a16:creationId xmlns:a16="http://schemas.microsoft.com/office/drawing/2014/main" id="{00000000-0008-0000-0100-00009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51</xdr:row>
          <xdr:rowOff>76200</xdr:rowOff>
        </xdr:from>
        <xdr:to>
          <xdr:col>18</xdr:col>
          <xdr:colOff>220980</xdr:colOff>
          <xdr:row>51</xdr:row>
          <xdr:rowOff>381000</xdr:rowOff>
        </xdr:to>
        <xdr:sp macro="" textlink="">
          <xdr:nvSpPr>
            <xdr:cNvPr id="5778" name="Option Button L-3" hidden="1">
              <a:extLst>
                <a:ext uri="{63B3BB69-23CF-44E3-9099-C40C66FF867C}">
                  <a14:compatExt spid="_x0000_s5778"/>
                </a:ext>
                <a:ext uri="{FF2B5EF4-FFF2-40B4-BE49-F238E27FC236}">
                  <a16:creationId xmlns:a16="http://schemas.microsoft.com/office/drawing/2014/main" id="{00000000-0008-0000-0100-00009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28575</xdr:colOff>
      <xdr:row>2</xdr:row>
      <xdr:rowOff>38100</xdr:rowOff>
    </xdr:from>
    <xdr:to>
      <xdr:col>40</xdr:col>
      <xdr:colOff>542700</xdr:colOff>
      <xdr:row>2</xdr:row>
      <xdr:rowOff>38100</xdr:rowOff>
    </xdr:to>
    <xdr:cxnSp macro="">
      <xdr:nvCxnSpPr>
        <xdr:cNvPr id="39" name="----- グループ L -----">
          <a:extLst>
            <a:ext uri="{FF2B5EF4-FFF2-40B4-BE49-F238E27FC236}">
              <a16:creationId xmlns:a16="http://schemas.microsoft.com/office/drawing/2014/main" id="{7693ADFB-8EAA-4BBD-AE68-EC9748FFC4A4}"/>
            </a:ext>
          </a:extLst>
        </xdr:cNvPr>
        <xdr:cNvCxnSpPr/>
      </xdr:nvCxnSpPr>
      <xdr:spPr>
        <a:xfrm>
          <a:off x="15544800" y="542925"/>
          <a:ext cx="18000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8</xdr:col>
          <xdr:colOff>220980</xdr:colOff>
          <xdr:row>52</xdr:row>
          <xdr:rowOff>83820</xdr:rowOff>
        </xdr:from>
        <xdr:to>
          <xdr:col>27</xdr:col>
          <xdr:colOff>152400</xdr:colOff>
          <xdr:row>54</xdr:row>
          <xdr:rowOff>190500</xdr:rowOff>
        </xdr:to>
        <xdr:sp macro="" textlink="">
          <xdr:nvSpPr>
            <xdr:cNvPr id="5805" name="Group Box M" hidden="1">
              <a:extLst>
                <a:ext uri="{63B3BB69-23CF-44E3-9099-C40C66FF867C}">
                  <a14:compatExt spid="_x0000_s5805"/>
                </a:ext>
                <a:ext uri="{FF2B5EF4-FFF2-40B4-BE49-F238E27FC236}">
                  <a16:creationId xmlns:a16="http://schemas.microsoft.com/office/drawing/2014/main" id="{00000000-0008-0000-0100-0000AD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M</a:t>
              </a:r>
            </a:p>
          </xdr:txBody>
        </xdr:sp>
        <xdr:clientData/>
      </xdr:twoCellAnchor>
    </mc:Choice>
    <mc:Fallback/>
  </mc:AlternateContent>
  <xdr:oneCellAnchor>
    <xdr:from>
      <xdr:col>11</xdr:col>
      <xdr:colOff>38100</xdr:colOff>
      <xdr:row>53</xdr:row>
      <xdr:rowOff>57150</xdr:rowOff>
    </xdr:from>
    <xdr:ext cx="1066800" cy="325217"/>
    <xdr:sp macro="" textlink="$AL$76">
      <xdr:nvSpPr>
        <xdr:cNvPr id="40" name="テキスト ボックス M-1">
          <a:extLst>
            <a:ext uri="{FF2B5EF4-FFF2-40B4-BE49-F238E27FC236}">
              <a16:creationId xmlns:a16="http://schemas.microsoft.com/office/drawing/2014/main" id="{766AC920-1E8D-419C-AD0A-7FADBEDD6DC4}"/>
            </a:ext>
          </a:extLst>
        </xdr:cNvPr>
        <xdr:cNvSpPr txBox="1"/>
      </xdr:nvSpPr>
      <xdr:spPr>
        <a:xfrm>
          <a:off x="2971800" y="20564475"/>
          <a:ext cx="1066800"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A6936B0A-12C4-4A44-9F13-D951186E5462}" type="TxLink">
            <a:rPr kumimoji="1" lang="ja-JP" altLang="en-US" sz="1100" b="0" i="0" u="none" strike="noStrike">
              <a:solidFill>
                <a:srgbClr val="000000"/>
              </a:solidFill>
              <a:latin typeface="Meiryo UI"/>
              <a:ea typeface="Meiryo UI"/>
            </a:rPr>
            <a:pPr/>
            <a:t>全量自家消費</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17</xdr:col>
      <xdr:colOff>28575</xdr:colOff>
      <xdr:row>53</xdr:row>
      <xdr:rowOff>47625</xdr:rowOff>
    </xdr:from>
    <xdr:ext cx="819150" cy="325217"/>
    <xdr:sp macro="" textlink="$AM$76">
      <xdr:nvSpPr>
        <xdr:cNvPr id="41" name="テキスト ボックス M-2">
          <a:extLst>
            <a:ext uri="{FF2B5EF4-FFF2-40B4-BE49-F238E27FC236}">
              <a16:creationId xmlns:a16="http://schemas.microsoft.com/office/drawing/2014/main" id="{0F2C789D-A4AD-4FF3-8E2E-0CBFBD591EA8}"/>
            </a:ext>
          </a:extLst>
        </xdr:cNvPr>
        <xdr:cNvSpPr txBox="1"/>
      </xdr:nvSpPr>
      <xdr:spPr>
        <a:xfrm>
          <a:off x="4562475" y="20554950"/>
          <a:ext cx="819150"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F7E00C11-34AA-4686-981A-248088335EB2}" type="TxLink">
            <a:rPr kumimoji="1" lang="ja-JP" altLang="en-US" sz="1100" b="0" i="0" u="none" strike="noStrike">
              <a:solidFill>
                <a:srgbClr val="000000"/>
              </a:solidFill>
              <a:latin typeface="Meiryo UI"/>
              <a:ea typeface="Meiryo UI"/>
            </a:rPr>
            <a:pPr/>
            <a:t>全量売電</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22</xdr:col>
      <xdr:colOff>38100</xdr:colOff>
      <xdr:row>53</xdr:row>
      <xdr:rowOff>76200</xdr:rowOff>
    </xdr:from>
    <xdr:ext cx="1152525" cy="325217"/>
    <xdr:sp macro="" textlink="$AN$76">
      <xdr:nvSpPr>
        <xdr:cNvPr id="42" name="テキスト ボックス M-3">
          <a:extLst>
            <a:ext uri="{FF2B5EF4-FFF2-40B4-BE49-F238E27FC236}">
              <a16:creationId xmlns:a16="http://schemas.microsoft.com/office/drawing/2014/main" id="{1DC509F5-D29C-4ECA-A286-014A59A7D9C3}"/>
            </a:ext>
          </a:extLst>
        </xdr:cNvPr>
        <xdr:cNvSpPr txBox="1"/>
      </xdr:nvSpPr>
      <xdr:spPr>
        <a:xfrm>
          <a:off x="5905500" y="20583525"/>
          <a:ext cx="115252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FA469391-55B0-46DD-B7B2-D7546F51500F}" type="TxLink">
            <a:rPr kumimoji="1" lang="ja-JP" altLang="en-US" sz="1100" b="0" i="0" u="none" strike="noStrike">
              <a:solidFill>
                <a:srgbClr val="000000"/>
              </a:solidFill>
              <a:latin typeface="Meiryo UI"/>
              <a:ea typeface="Meiryo UI"/>
            </a:rPr>
            <a:pPr/>
            <a:t>余剰電力売電</a:t>
          </a:fld>
          <a:endParaRPr kumimoji="1" lang="ja-JP" altLang="en-US" sz="1800">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10</xdr:col>
          <xdr:colOff>45720</xdr:colOff>
          <xdr:row>53</xdr:row>
          <xdr:rowOff>83820</xdr:rowOff>
        </xdr:from>
        <xdr:to>
          <xdr:col>15</xdr:col>
          <xdr:colOff>68580</xdr:colOff>
          <xdr:row>53</xdr:row>
          <xdr:rowOff>381000</xdr:rowOff>
        </xdr:to>
        <xdr:sp macro="" textlink="">
          <xdr:nvSpPr>
            <xdr:cNvPr id="5806" name="Option Button M-1" hidden="1">
              <a:extLst>
                <a:ext uri="{63B3BB69-23CF-44E3-9099-C40C66FF867C}">
                  <a14:compatExt spid="_x0000_s5806"/>
                </a:ext>
                <a:ext uri="{FF2B5EF4-FFF2-40B4-BE49-F238E27FC236}">
                  <a16:creationId xmlns:a16="http://schemas.microsoft.com/office/drawing/2014/main" id="{00000000-0008-0000-0100-0000A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60960</xdr:colOff>
          <xdr:row>53</xdr:row>
          <xdr:rowOff>68580</xdr:rowOff>
        </xdr:from>
        <xdr:to>
          <xdr:col>20</xdr:col>
          <xdr:colOff>99060</xdr:colOff>
          <xdr:row>53</xdr:row>
          <xdr:rowOff>365760</xdr:rowOff>
        </xdr:to>
        <xdr:sp macro="" textlink="">
          <xdr:nvSpPr>
            <xdr:cNvPr id="5807" name="Option Button M-2" hidden="1">
              <a:extLst>
                <a:ext uri="{63B3BB69-23CF-44E3-9099-C40C66FF867C}">
                  <a14:compatExt spid="_x0000_s5807"/>
                </a:ext>
                <a:ext uri="{FF2B5EF4-FFF2-40B4-BE49-F238E27FC236}">
                  <a16:creationId xmlns:a16="http://schemas.microsoft.com/office/drawing/2014/main" id="{00000000-0008-0000-0100-0000A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45720</xdr:colOff>
          <xdr:row>53</xdr:row>
          <xdr:rowOff>83820</xdr:rowOff>
        </xdr:from>
        <xdr:to>
          <xdr:col>26</xdr:col>
          <xdr:colOff>30480</xdr:colOff>
          <xdr:row>53</xdr:row>
          <xdr:rowOff>381000</xdr:rowOff>
        </xdr:to>
        <xdr:sp macro="" textlink="">
          <xdr:nvSpPr>
            <xdr:cNvPr id="5808" name="Option Button M-3" hidden="1">
              <a:extLst>
                <a:ext uri="{63B3BB69-23CF-44E3-9099-C40C66FF867C}">
                  <a14:compatExt spid="_x0000_s5808"/>
                </a:ext>
                <a:ext uri="{FF2B5EF4-FFF2-40B4-BE49-F238E27FC236}">
                  <a16:creationId xmlns:a16="http://schemas.microsoft.com/office/drawing/2014/main" id="{00000000-0008-0000-0100-0000B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28575</xdr:colOff>
      <xdr:row>2</xdr:row>
      <xdr:rowOff>38100</xdr:rowOff>
    </xdr:from>
    <xdr:to>
      <xdr:col>40</xdr:col>
      <xdr:colOff>542700</xdr:colOff>
      <xdr:row>2</xdr:row>
      <xdr:rowOff>38100</xdr:rowOff>
    </xdr:to>
    <xdr:cxnSp macro="">
      <xdr:nvCxnSpPr>
        <xdr:cNvPr id="43" name="----- グループ M -----">
          <a:extLst>
            <a:ext uri="{FF2B5EF4-FFF2-40B4-BE49-F238E27FC236}">
              <a16:creationId xmlns:a16="http://schemas.microsoft.com/office/drawing/2014/main" id="{79781EED-5346-4954-B7E3-7602C0C87CCF}"/>
            </a:ext>
          </a:extLst>
        </xdr:cNvPr>
        <xdr:cNvCxnSpPr/>
      </xdr:nvCxnSpPr>
      <xdr:spPr>
        <a:xfrm>
          <a:off x="15544800" y="542925"/>
          <a:ext cx="18000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4</xdr:col>
          <xdr:colOff>160020</xdr:colOff>
          <xdr:row>56</xdr:row>
          <xdr:rowOff>144780</xdr:rowOff>
        </xdr:from>
        <xdr:to>
          <xdr:col>8</xdr:col>
          <xdr:colOff>236220</xdr:colOff>
          <xdr:row>59</xdr:row>
          <xdr:rowOff>160020</xdr:rowOff>
        </xdr:to>
        <xdr:sp macro="" textlink="">
          <xdr:nvSpPr>
            <xdr:cNvPr id="5317" name="Group Box N" hidden="1">
              <a:extLst>
                <a:ext uri="{63B3BB69-23CF-44E3-9099-C40C66FF867C}">
                  <a14:compatExt spid="_x0000_s5317"/>
                </a:ext>
                <a:ext uri="{FF2B5EF4-FFF2-40B4-BE49-F238E27FC236}">
                  <a16:creationId xmlns:a16="http://schemas.microsoft.com/office/drawing/2014/main" id="{00000000-0008-0000-0100-0000C5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N</a:t>
              </a:r>
            </a:p>
          </xdr:txBody>
        </xdr:sp>
        <xdr:clientData/>
      </xdr:twoCellAnchor>
    </mc:Choice>
    <mc:Fallback/>
  </mc:AlternateContent>
  <xdr:oneCellAnchor>
    <xdr:from>
      <xdr:col>5</xdr:col>
      <xdr:colOff>257175</xdr:colOff>
      <xdr:row>57</xdr:row>
      <xdr:rowOff>47625</xdr:rowOff>
    </xdr:from>
    <xdr:ext cx="388568" cy="325217"/>
    <xdr:sp macro="" textlink="$AL$80">
      <xdr:nvSpPr>
        <xdr:cNvPr id="44" name="テキスト ボックス N-1">
          <a:extLst>
            <a:ext uri="{FF2B5EF4-FFF2-40B4-BE49-F238E27FC236}">
              <a16:creationId xmlns:a16="http://schemas.microsoft.com/office/drawing/2014/main" id="{82233CBC-55A4-41B4-A257-D7062EB4AB7E}"/>
            </a:ext>
          </a:extLst>
        </xdr:cNvPr>
        <xdr:cNvSpPr txBox="1"/>
      </xdr:nvSpPr>
      <xdr:spPr>
        <a:xfrm>
          <a:off x="1704975" y="21440775"/>
          <a:ext cx="388568"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FD67312-B83D-4A29-8B35-390A9992B8B1}" type="TxLink">
            <a:rPr kumimoji="1" lang="ja-JP" altLang="en-US" sz="1100" b="0" i="0" u="none" strike="noStrike">
              <a:solidFill>
                <a:srgbClr val="000000"/>
              </a:solidFill>
              <a:latin typeface="Meiryo UI"/>
              <a:ea typeface="Meiryo UI"/>
            </a:rPr>
            <a:pPr/>
            <a:t>あり</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5</xdr:col>
      <xdr:colOff>238125</xdr:colOff>
      <xdr:row>58</xdr:row>
      <xdr:rowOff>57150</xdr:rowOff>
    </xdr:from>
    <xdr:ext cx="407291" cy="325217"/>
    <xdr:sp macro="" textlink="$AM$80">
      <xdr:nvSpPr>
        <xdr:cNvPr id="45" name="テキスト ボックス N-2">
          <a:extLst>
            <a:ext uri="{FF2B5EF4-FFF2-40B4-BE49-F238E27FC236}">
              <a16:creationId xmlns:a16="http://schemas.microsoft.com/office/drawing/2014/main" id="{8C404D29-F347-4978-A670-0C8F372414F4}"/>
            </a:ext>
          </a:extLst>
        </xdr:cNvPr>
        <xdr:cNvSpPr txBox="1"/>
      </xdr:nvSpPr>
      <xdr:spPr>
        <a:xfrm>
          <a:off x="1685925" y="21878925"/>
          <a:ext cx="407291"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469147A4-2055-4D02-8685-0529A931C4F2}" type="TxLink">
            <a:rPr kumimoji="1" lang="ja-JP" altLang="en-US" sz="1100" b="0" i="0" u="none" strike="noStrike">
              <a:solidFill>
                <a:srgbClr val="000000"/>
              </a:solidFill>
              <a:latin typeface="Meiryo UI"/>
              <a:ea typeface="Meiryo UI"/>
            </a:rPr>
            <a:pPr/>
            <a:t>なし</a:t>
          </a:fld>
          <a:endParaRPr kumimoji="1" lang="ja-JP" altLang="en-US" sz="1800">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5</xdr:col>
          <xdr:colOff>38100</xdr:colOff>
          <xdr:row>57</xdr:row>
          <xdr:rowOff>60960</xdr:rowOff>
        </xdr:from>
        <xdr:to>
          <xdr:col>7</xdr:col>
          <xdr:colOff>175260</xdr:colOff>
          <xdr:row>57</xdr:row>
          <xdr:rowOff>365760</xdr:rowOff>
        </xdr:to>
        <xdr:sp macro="" textlink="">
          <xdr:nvSpPr>
            <xdr:cNvPr id="5322" name="Option Button N-1" hidden="1">
              <a:extLst>
                <a:ext uri="{63B3BB69-23CF-44E3-9099-C40C66FF867C}">
                  <a14:compatExt spid="_x0000_s5322"/>
                </a:ext>
                <a:ext uri="{FF2B5EF4-FFF2-40B4-BE49-F238E27FC236}">
                  <a16:creationId xmlns:a16="http://schemas.microsoft.com/office/drawing/2014/main" id="{00000000-0008-0000-0100-0000C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58</xdr:row>
          <xdr:rowOff>45720</xdr:rowOff>
        </xdr:from>
        <xdr:to>
          <xdr:col>8</xdr:col>
          <xdr:colOff>7620</xdr:colOff>
          <xdr:row>58</xdr:row>
          <xdr:rowOff>350520</xdr:rowOff>
        </xdr:to>
        <xdr:sp macro="" textlink="">
          <xdr:nvSpPr>
            <xdr:cNvPr id="5323" name="Option Button N-2" hidden="1">
              <a:extLst>
                <a:ext uri="{63B3BB69-23CF-44E3-9099-C40C66FF867C}">
                  <a14:compatExt spid="_x0000_s5323"/>
                </a:ext>
                <a:ext uri="{FF2B5EF4-FFF2-40B4-BE49-F238E27FC236}">
                  <a16:creationId xmlns:a16="http://schemas.microsoft.com/office/drawing/2014/main" id="{00000000-0008-0000-0100-0000C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28575</xdr:colOff>
      <xdr:row>2</xdr:row>
      <xdr:rowOff>38100</xdr:rowOff>
    </xdr:from>
    <xdr:to>
      <xdr:col>40</xdr:col>
      <xdr:colOff>542700</xdr:colOff>
      <xdr:row>2</xdr:row>
      <xdr:rowOff>38100</xdr:rowOff>
    </xdr:to>
    <xdr:cxnSp macro="">
      <xdr:nvCxnSpPr>
        <xdr:cNvPr id="46" name="----- グループ N -----">
          <a:extLst>
            <a:ext uri="{FF2B5EF4-FFF2-40B4-BE49-F238E27FC236}">
              <a16:creationId xmlns:a16="http://schemas.microsoft.com/office/drawing/2014/main" id="{626C7E05-8FC2-4706-85D2-A7908D6FDE8C}"/>
            </a:ext>
          </a:extLst>
        </xdr:cNvPr>
        <xdr:cNvCxnSpPr/>
      </xdr:nvCxnSpPr>
      <xdr:spPr>
        <a:xfrm>
          <a:off x="15544800" y="542925"/>
          <a:ext cx="18000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4</xdr:col>
          <xdr:colOff>198120</xdr:colOff>
          <xdr:row>61</xdr:row>
          <xdr:rowOff>365760</xdr:rowOff>
        </xdr:from>
        <xdr:to>
          <xdr:col>8</xdr:col>
          <xdr:colOff>60960</xdr:colOff>
          <xdr:row>65</xdr:row>
          <xdr:rowOff>137160</xdr:rowOff>
        </xdr:to>
        <xdr:sp macro="" textlink="">
          <xdr:nvSpPr>
            <xdr:cNvPr id="5324" name="Group Box O" descr="グループ L" hidden="1">
              <a:extLst>
                <a:ext uri="{63B3BB69-23CF-44E3-9099-C40C66FF867C}">
                  <a14:compatExt spid="_x0000_s5324"/>
                </a:ext>
                <a:ext uri="{FF2B5EF4-FFF2-40B4-BE49-F238E27FC236}">
                  <a16:creationId xmlns:a16="http://schemas.microsoft.com/office/drawing/2014/main" id="{00000000-0008-0000-0100-0000C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O</a:t>
              </a:r>
            </a:p>
          </xdr:txBody>
        </xdr:sp>
        <xdr:clientData/>
      </xdr:twoCellAnchor>
    </mc:Choice>
    <mc:Fallback/>
  </mc:AlternateContent>
  <xdr:oneCellAnchor>
    <xdr:from>
      <xdr:col>6</xdr:col>
      <xdr:colOff>0</xdr:colOff>
      <xdr:row>62</xdr:row>
      <xdr:rowOff>57150</xdr:rowOff>
    </xdr:from>
    <xdr:ext cx="388568" cy="325217"/>
    <xdr:sp macro="" textlink="$AL$92">
      <xdr:nvSpPr>
        <xdr:cNvPr id="47" name="テキスト ボックス O-1">
          <a:extLst>
            <a:ext uri="{FF2B5EF4-FFF2-40B4-BE49-F238E27FC236}">
              <a16:creationId xmlns:a16="http://schemas.microsoft.com/office/drawing/2014/main" id="{78830076-2755-4CAF-9C55-6B2CA33EDB5D}"/>
            </a:ext>
          </a:extLst>
        </xdr:cNvPr>
        <xdr:cNvSpPr txBox="1"/>
      </xdr:nvSpPr>
      <xdr:spPr>
        <a:xfrm>
          <a:off x="1714500" y="23469600"/>
          <a:ext cx="388568"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C8E20A05-8928-4532-8167-D0DE9E36434A}" type="TxLink">
            <a:rPr kumimoji="1" lang="ja-JP" altLang="en-US" sz="1100" b="0" i="0" u="none" strike="noStrike">
              <a:solidFill>
                <a:srgbClr val="000000"/>
              </a:solidFill>
              <a:latin typeface="Meiryo UI"/>
              <a:ea typeface="Meiryo UI"/>
            </a:rPr>
            <a:pPr/>
            <a:t>あり</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6</xdr:col>
      <xdr:colOff>0</xdr:colOff>
      <xdr:row>64</xdr:row>
      <xdr:rowOff>66675</xdr:rowOff>
    </xdr:from>
    <xdr:ext cx="407291" cy="325217"/>
    <xdr:sp macro="" textlink="$AM$92">
      <xdr:nvSpPr>
        <xdr:cNvPr id="48" name="テキスト ボックス O-2">
          <a:extLst>
            <a:ext uri="{FF2B5EF4-FFF2-40B4-BE49-F238E27FC236}">
              <a16:creationId xmlns:a16="http://schemas.microsoft.com/office/drawing/2014/main" id="{9AA98771-EE6D-4E8A-85D4-A8868DB3D1B0}"/>
            </a:ext>
          </a:extLst>
        </xdr:cNvPr>
        <xdr:cNvSpPr txBox="1"/>
      </xdr:nvSpPr>
      <xdr:spPr>
        <a:xfrm>
          <a:off x="1714500" y="24355425"/>
          <a:ext cx="407291"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C8D99391-41F5-4BC6-85F7-792127DCDE22}" type="TxLink">
            <a:rPr kumimoji="1" lang="ja-JP" altLang="en-US" sz="1100" b="0" i="0" u="none" strike="noStrike">
              <a:solidFill>
                <a:srgbClr val="000000"/>
              </a:solidFill>
              <a:latin typeface="Meiryo UI"/>
              <a:ea typeface="Meiryo UI"/>
            </a:rPr>
            <a:pPr/>
            <a:t>なし</a:t>
          </a:fld>
          <a:endParaRPr kumimoji="1" lang="ja-JP" altLang="en-US" sz="1800">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5</xdr:col>
          <xdr:colOff>38100</xdr:colOff>
          <xdr:row>62</xdr:row>
          <xdr:rowOff>68580</xdr:rowOff>
        </xdr:from>
        <xdr:to>
          <xdr:col>7</xdr:col>
          <xdr:colOff>175260</xdr:colOff>
          <xdr:row>62</xdr:row>
          <xdr:rowOff>373380</xdr:rowOff>
        </xdr:to>
        <xdr:sp macro="" textlink="">
          <xdr:nvSpPr>
            <xdr:cNvPr id="5325" name="Option Button O-1" hidden="1">
              <a:extLst>
                <a:ext uri="{63B3BB69-23CF-44E3-9099-C40C66FF867C}">
                  <a14:compatExt spid="_x0000_s5325"/>
                </a:ext>
                <a:ext uri="{FF2B5EF4-FFF2-40B4-BE49-F238E27FC236}">
                  <a16:creationId xmlns:a16="http://schemas.microsoft.com/office/drawing/2014/main" id="{00000000-0008-0000-0100-0000C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64</xdr:row>
          <xdr:rowOff>76200</xdr:rowOff>
        </xdr:from>
        <xdr:to>
          <xdr:col>7</xdr:col>
          <xdr:colOff>114300</xdr:colOff>
          <xdr:row>64</xdr:row>
          <xdr:rowOff>381000</xdr:rowOff>
        </xdr:to>
        <xdr:sp macro="" textlink="">
          <xdr:nvSpPr>
            <xdr:cNvPr id="5326" name="Option Button O-2" hidden="1">
              <a:extLst>
                <a:ext uri="{63B3BB69-23CF-44E3-9099-C40C66FF867C}">
                  <a14:compatExt spid="_x0000_s5326"/>
                </a:ext>
                <a:ext uri="{FF2B5EF4-FFF2-40B4-BE49-F238E27FC236}">
                  <a16:creationId xmlns:a16="http://schemas.microsoft.com/office/drawing/2014/main" id="{00000000-0008-0000-0100-0000C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28575</xdr:colOff>
      <xdr:row>2</xdr:row>
      <xdr:rowOff>38100</xdr:rowOff>
    </xdr:from>
    <xdr:to>
      <xdr:col>40</xdr:col>
      <xdr:colOff>542700</xdr:colOff>
      <xdr:row>2</xdr:row>
      <xdr:rowOff>38100</xdr:rowOff>
    </xdr:to>
    <xdr:cxnSp macro="">
      <xdr:nvCxnSpPr>
        <xdr:cNvPr id="7" name="----- グループ O-----">
          <a:extLst>
            <a:ext uri="{FF2B5EF4-FFF2-40B4-BE49-F238E27FC236}">
              <a16:creationId xmlns:a16="http://schemas.microsoft.com/office/drawing/2014/main" id="{9A8D4478-63ED-4F3C-994E-031016B1F37B}"/>
            </a:ext>
          </a:extLst>
        </xdr:cNvPr>
        <xdr:cNvCxnSpPr/>
      </xdr:nvCxnSpPr>
      <xdr:spPr>
        <a:xfrm>
          <a:off x="15544800" y="542925"/>
          <a:ext cx="18000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oneCellAnchor>
    <xdr:from>
      <xdr:col>5</xdr:col>
      <xdr:colOff>259080</xdr:colOff>
      <xdr:row>77</xdr:row>
      <xdr:rowOff>371475</xdr:rowOff>
    </xdr:from>
    <xdr:ext cx="1424940" cy="596265"/>
    <xdr:sp macro="" textlink="$AL$126">
      <xdr:nvSpPr>
        <xdr:cNvPr id="5435" name="テキスト ボックス P-1">
          <a:extLst>
            <a:ext uri="{FF2B5EF4-FFF2-40B4-BE49-F238E27FC236}">
              <a16:creationId xmlns:a16="http://schemas.microsoft.com/office/drawing/2014/main" id="{16E802FB-60D4-4430-9924-56A2BD324C05}"/>
            </a:ext>
          </a:extLst>
        </xdr:cNvPr>
        <xdr:cNvSpPr txBox="1"/>
      </xdr:nvSpPr>
      <xdr:spPr>
        <a:xfrm>
          <a:off x="1592580" y="30660975"/>
          <a:ext cx="1424940" cy="5962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fld id="{2BC13BC9-1B1B-48D7-AEAD-7B8C83F838C9}" type="TxLink">
            <a:rPr kumimoji="1" lang="ja-JP" altLang="en-US" sz="1100" b="0" i="0" u="none" strike="noStrike">
              <a:solidFill>
                <a:srgbClr val="000000"/>
              </a:solidFill>
              <a:latin typeface="Meiryo UI"/>
              <a:ea typeface="Meiryo UI"/>
            </a:rPr>
            <a:pPr/>
            <a:t>その他のエネルギーを
入力する</a:t>
          </a:fld>
          <a:endParaRPr kumimoji="1" lang="ja-JP" altLang="en-US" sz="1800">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5</xdr:col>
          <xdr:colOff>22860</xdr:colOff>
          <xdr:row>78</xdr:row>
          <xdr:rowOff>0</xdr:rowOff>
        </xdr:from>
        <xdr:to>
          <xdr:col>10</xdr:col>
          <xdr:colOff>220980</xdr:colOff>
          <xdr:row>79</xdr:row>
          <xdr:rowOff>0</xdr:rowOff>
        </xdr:to>
        <xdr:sp macro="" textlink="">
          <xdr:nvSpPr>
            <xdr:cNvPr id="5783" name="Check Box P-1" hidden="1">
              <a:extLst>
                <a:ext uri="{63B3BB69-23CF-44E3-9099-C40C66FF867C}">
                  <a14:compatExt spid="_x0000_s5783"/>
                </a:ext>
                <a:ext uri="{FF2B5EF4-FFF2-40B4-BE49-F238E27FC236}">
                  <a16:creationId xmlns:a16="http://schemas.microsoft.com/office/drawing/2014/main" id="{00000000-0008-0000-0100-00009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28575</xdr:colOff>
      <xdr:row>2</xdr:row>
      <xdr:rowOff>38100</xdr:rowOff>
    </xdr:from>
    <xdr:to>
      <xdr:col>40</xdr:col>
      <xdr:colOff>542700</xdr:colOff>
      <xdr:row>2</xdr:row>
      <xdr:rowOff>38100</xdr:rowOff>
    </xdr:to>
    <xdr:cxnSp macro="">
      <xdr:nvCxnSpPr>
        <xdr:cNvPr id="5436" name="----- グループ P -----">
          <a:extLst>
            <a:ext uri="{FF2B5EF4-FFF2-40B4-BE49-F238E27FC236}">
              <a16:creationId xmlns:a16="http://schemas.microsoft.com/office/drawing/2014/main" id="{D3523744-7C54-496D-AC77-A3E253F1AB84}"/>
            </a:ext>
          </a:extLst>
        </xdr:cNvPr>
        <xdr:cNvCxnSpPr/>
      </xdr:nvCxnSpPr>
      <xdr:spPr>
        <a:xfrm>
          <a:off x="21012150" y="542925"/>
          <a:ext cx="18000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oneCellAnchor>
    <xdr:from>
      <xdr:col>5</xdr:col>
      <xdr:colOff>247650</xdr:colOff>
      <xdr:row>83</xdr:row>
      <xdr:rowOff>66675</xdr:rowOff>
    </xdr:from>
    <xdr:ext cx="388568" cy="325217"/>
    <xdr:sp macro="" textlink="$AL$130">
      <xdr:nvSpPr>
        <xdr:cNvPr id="5186" name="テキスト ボックス Q-1">
          <a:extLst>
            <a:ext uri="{FF2B5EF4-FFF2-40B4-BE49-F238E27FC236}">
              <a16:creationId xmlns:a16="http://schemas.microsoft.com/office/drawing/2014/main" id="{4713D959-A5EE-464B-AF97-DBDE3316C3CB}"/>
            </a:ext>
          </a:extLst>
        </xdr:cNvPr>
        <xdr:cNvSpPr txBox="1"/>
      </xdr:nvSpPr>
      <xdr:spPr>
        <a:xfrm>
          <a:off x="1695450" y="31699200"/>
          <a:ext cx="388568"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66C01752-0236-40DD-AF71-FD0D5C20838E}" type="TxLink">
            <a:rPr kumimoji="1" lang="ja-JP" altLang="en-US" sz="1100" b="0" i="0" u="none" strike="noStrike">
              <a:solidFill>
                <a:srgbClr val="000000"/>
              </a:solidFill>
              <a:latin typeface="Meiryo UI"/>
              <a:ea typeface="Meiryo UI"/>
            </a:rPr>
            <a:pPr/>
            <a:t>あり</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8</xdr:col>
      <xdr:colOff>247650</xdr:colOff>
      <xdr:row>83</xdr:row>
      <xdr:rowOff>66675</xdr:rowOff>
    </xdr:from>
    <xdr:ext cx="619125" cy="325217"/>
    <xdr:sp macro="" textlink="$AM$130">
      <xdr:nvSpPr>
        <xdr:cNvPr id="5187" name="テキスト ボックス Q-2">
          <a:extLst>
            <a:ext uri="{FF2B5EF4-FFF2-40B4-BE49-F238E27FC236}">
              <a16:creationId xmlns:a16="http://schemas.microsoft.com/office/drawing/2014/main" id="{44064798-5674-42DA-9B96-092EA862ED4A}"/>
            </a:ext>
          </a:extLst>
        </xdr:cNvPr>
        <xdr:cNvSpPr txBox="1"/>
      </xdr:nvSpPr>
      <xdr:spPr>
        <a:xfrm>
          <a:off x="2495550" y="31699200"/>
          <a:ext cx="61912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C6B780EB-0518-45D9-9507-92BEE1654C11}" type="TxLink">
            <a:rPr kumimoji="1" lang="ja-JP" altLang="en-US" sz="1100" b="0" i="0" u="none" strike="noStrike">
              <a:solidFill>
                <a:srgbClr val="000000"/>
              </a:solidFill>
              <a:latin typeface="Meiryo UI"/>
              <a:ea typeface="Meiryo UI"/>
            </a:rPr>
            <a:pPr/>
            <a:t>なし</a:t>
          </a:fld>
          <a:endParaRPr kumimoji="1" lang="ja-JP" altLang="en-US" sz="1800">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5</xdr:col>
          <xdr:colOff>45720</xdr:colOff>
          <xdr:row>83</xdr:row>
          <xdr:rowOff>68580</xdr:rowOff>
        </xdr:from>
        <xdr:to>
          <xdr:col>7</xdr:col>
          <xdr:colOff>175260</xdr:colOff>
          <xdr:row>83</xdr:row>
          <xdr:rowOff>373380</xdr:rowOff>
        </xdr:to>
        <xdr:sp macro="" textlink="">
          <xdr:nvSpPr>
            <xdr:cNvPr id="5377" name="Option Button Q-1" hidden="1">
              <a:extLst>
                <a:ext uri="{63B3BB69-23CF-44E3-9099-C40C66FF867C}">
                  <a14:compatExt spid="_x0000_s5377"/>
                </a:ext>
                <a:ext uri="{FF2B5EF4-FFF2-40B4-BE49-F238E27FC236}">
                  <a16:creationId xmlns:a16="http://schemas.microsoft.com/office/drawing/2014/main" id="{00000000-0008-0000-0100-00000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83</xdr:row>
          <xdr:rowOff>68580</xdr:rowOff>
        </xdr:from>
        <xdr:to>
          <xdr:col>10</xdr:col>
          <xdr:colOff>198120</xdr:colOff>
          <xdr:row>83</xdr:row>
          <xdr:rowOff>373380</xdr:rowOff>
        </xdr:to>
        <xdr:sp macro="" textlink="">
          <xdr:nvSpPr>
            <xdr:cNvPr id="5378" name="Option Button Q-2" hidden="1">
              <a:extLst>
                <a:ext uri="{63B3BB69-23CF-44E3-9099-C40C66FF867C}">
                  <a14:compatExt spid="_x0000_s5378"/>
                </a:ext>
                <a:ext uri="{FF2B5EF4-FFF2-40B4-BE49-F238E27FC236}">
                  <a16:creationId xmlns:a16="http://schemas.microsoft.com/office/drawing/2014/main" id="{00000000-0008-0000-0100-00000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28575</xdr:colOff>
      <xdr:row>2</xdr:row>
      <xdr:rowOff>38100</xdr:rowOff>
    </xdr:from>
    <xdr:to>
      <xdr:col>40</xdr:col>
      <xdr:colOff>542700</xdr:colOff>
      <xdr:row>2</xdr:row>
      <xdr:rowOff>38100</xdr:rowOff>
    </xdr:to>
    <xdr:cxnSp macro="">
      <xdr:nvCxnSpPr>
        <xdr:cNvPr id="5189" name="----- グループ Q-----">
          <a:extLst>
            <a:ext uri="{FF2B5EF4-FFF2-40B4-BE49-F238E27FC236}">
              <a16:creationId xmlns:a16="http://schemas.microsoft.com/office/drawing/2014/main" id="{22C5E9E3-C95C-4828-BD2D-F83CB252D8D7}"/>
            </a:ext>
          </a:extLst>
        </xdr:cNvPr>
        <xdr:cNvCxnSpPr/>
      </xdr:nvCxnSpPr>
      <xdr:spPr>
        <a:xfrm>
          <a:off x="15544800" y="542925"/>
          <a:ext cx="18000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4</xdr:col>
          <xdr:colOff>106680</xdr:colOff>
          <xdr:row>85</xdr:row>
          <xdr:rowOff>190500</xdr:rowOff>
        </xdr:from>
        <xdr:to>
          <xdr:col>30</xdr:col>
          <xdr:colOff>45720</xdr:colOff>
          <xdr:row>91</xdr:row>
          <xdr:rowOff>144780</xdr:rowOff>
        </xdr:to>
        <xdr:sp macro="" textlink="">
          <xdr:nvSpPr>
            <xdr:cNvPr id="5760" name="Group Box R" descr="グループ L" hidden="1">
              <a:extLst>
                <a:ext uri="{63B3BB69-23CF-44E3-9099-C40C66FF867C}">
                  <a14:compatExt spid="_x0000_s5760"/>
                </a:ext>
                <a:ext uri="{FF2B5EF4-FFF2-40B4-BE49-F238E27FC236}">
                  <a16:creationId xmlns:a16="http://schemas.microsoft.com/office/drawing/2014/main" id="{00000000-0008-0000-0100-000080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R</a:t>
              </a:r>
            </a:p>
          </xdr:txBody>
        </xdr:sp>
        <xdr:clientData/>
      </xdr:twoCellAnchor>
    </mc:Choice>
    <mc:Fallback/>
  </mc:AlternateContent>
  <xdr:oneCellAnchor>
    <xdr:from>
      <xdr:col>5</xdr:col>
      <xdr:colOff>219076</xdr:colOff>
      <xdr:row>86</xdr:row>
      <xdr:rowOff>57150</xdr:rowOff>
    </xdr:from>
    <xdr:ext cx="1030475" cy="325217"/>
    <xdr:sp macro="" textlink="$AL$134">
      <xdr:nvSpPr>
        <xdr:cNvPr id="5381" name="テキスト ボックス R-1">
          <a:extLst>
            <a:ext uri="{FF2B5EF4-FFF2-40B4-BE49-F238E27FC236}">
              <a16:creationId xmlns:a16="http://schemas.microsoft.com/office/drawing/2014/main" id="{45C49845-E190-413A-A85A-E754F92F0909}"/>
            </a:ext>
          </a:extLst>
        </xdr:cNvPr>
        <xdr:cNvSpPr txBox="1"/>
      </xdr:nvSpPr>
      <xdr:spPr>
        <a:xfrm>
          <a:off x="1666876" y="32832675"/>
          <a:ext cx="103047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C0E47C85-ABF3-4334-A7B2-8A74421B6A78}" type="TxLink">
            <a:rPr kumimoji="1" lang="ja-JP" altLang="en-US" sz="1100" b="0" i="0" u="none" strike="noStrike">
              <a:solidFill>
                <a:srgbClr val="000000"/>
              </a:solidFill>
              <a:latin typeface="Meiryo UI"/>
              <a:ea typeface="Meiryo UI"/>
            </a:rPr>
            <a:pPr/>
            <a:t>利用していない</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5</xdr:col>
      <xdr:colOff>219076</xdr:colOff>
      <xdr:row>87</xdr:row>
      <xdr:rowOff>38100</xdr:rowOff>
    </xdr:from>
    <xdr:ext cx="3057524" cy="325217"/>
    <xdr:sp macro="" textlink="$AM$134">
      <xdr:nvSpPr>
        <xdr:cNvPr id="5390" name="テキスト ボックス R-2">
          <a:extLst>
            <a:ext uri="{FF2B5EF4-FFF2-40B4-BE49-F238E27FC236}">
              <a16:creationId xmlns:a16="http://schemas.microsoft.com/office/drawing/2014/main" id="{7217A3BD-68EA-4457-9A23-CE43AB1A646E}"/>
            </a:ext>
          </a:extLst>
        </xdr:cNvPr>
        <xdr:cNvSpPr txBox="1"/>
      </xdr:nvSpPr>
      <xdr:spPr>
        <a:xfrm>
          <a:off x="1552576" y="34290000"/>
          <a:ext cx="3057524"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F488FF45-89F7-494D-A1F5-25C53A16E329}" type="TxLink">
            <a:rPr kumimoji="1" lang="ja-JP" altLang="en-US" sz="1100" b="0" i="0" u="none" strike="noStrike">
              <a:solidFill>
                <a:srgbClr val="000000"/>
              </a:solidFill>
              <a:latin typeface="Meiryo UI"/>
              <a:ea typeface="Meiryo UI"/>
            </a:rPr>
            <a:pPr/>
            <a:t>エネルギー消費量の状況把握にのみ利用している</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5</xdr:col>
      <xdr:colOff>219076</xdr:colOff>
      <xdr:row>88</xdr:row>
      <xdr:rowOff>47625</xdr:rowOff>
    </xdr:from>
    <xdr:ext cx="5096010" cy="325217"/>
    <xdr:sp macro="" textlink="$AN$134">
      <xdr:nvSpPr>
        <xdr:cNvPr id="5393" name="テキスト ボックス R-3">
          <a:extLst>
            <a:ext uri="{FF2B5EF4-FFF2-40B4-BE49-F238E27FC236}">
              <a16:creationId xmlns:a16="http://schemas.microsoft.com/office/drawing/2014/main" id="{1ED198D0-7AB2-4283-998C-BF82248488D5}"/>
            </a:ext>
          </a:extLst>
        </xdr:cNvPr>
        <xdr:cNvSpPr txBox="1"/>
      </xdr:nvSpPr>
      <xdr:spPr>
        <a:xfrm>
          <a:off x="1666876" y="33680400"/>
          <a:ext cx="5096010"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6FA1AE14-2176-4324-817B-D87073D8AAD4}" type="TxLink">
            <a:rPr kumimoji="1" lang="ja-JP" altLang="en-US" sz="1100" b="0" i="0" u="none" strike="noStrike">
              <a:solidFill>
                <a:srgbClr val="000000"/>
              </a:solidFill>
              <a:latin typeface="Meiryo UI"/>
              <a:ea typeface="Meiryo UI"/>
            </a:rPr>
            <a:pPr/>
            <a:t>エネルギー消費量の状況を把握・分析しているが、設備の運用改善までは至っていない</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5</xdr:col>
      <xdr:colOff>219076</xdr:colOff>
      <xdr:row>89</xdr:row>
      <xdr:rowOff>57150</xdr:rowOff>
    </xdr:from>
    <xdr:ext cx="5143972" cy="325217"/>
    <xdr:sp macro="" textlink="$AO$134">
      <xdr:nvSpPr>
        <xdr:cNvPr id="5394" name="テキスト ボックス R-4">
          <a:extLst>
            <a:ext uri="{FF2B5EF4-FFF2-40B4-BE49-F238E27FC236}">
              <a16:creationId xmlns:a16="http://schemas.microsoft.com/office/drawing/2014/main" id="{90D71F9E-38D3-4611-9454-72D37FE4C835}"/>
            </a:ext>
          </a:extLst>
        </xdr:cNvPr>
        <xdr:cNvSpPr txBox="1"/>
      </xdr:nvSpPr>
      <xdr:spPr>
        <a:xfrm>
          <a:off x="1666876" y="34118550"/>
          <a:ext cx="5143972"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B594D21-D878-4AC8-A888-753F600ECE3E}" type="TxLink">
            <a:rPr kumimoji="1" lang="ja-JP" altLang="en-US" sz="1100" b="0" i="0" u="none" strike="noStrike">
              <a:solidFill>
                <a:srgbClr val="000000"/>
              </a:solidFill>
              <a:latin typeface="Meiryo UI"/>
              <a:ea typeface="Meiryo UI"/>
            </a:rPr>
            <a:pPr/>
            <a:t>エネルギー消費量の状況を把握・分析し、その結果を基に設備の運用改善を行っている</a:t>
          </a:fld>
          <a:endParaRPr kumimoji="1" lang="ja-JP" altLang="en-US" sz="1800">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5</xdr:col>
          <xdr:colOff>30480</xdr:colOff>
          <xdr:row>86</xdr:row>
          <xdr:rowOff>68580</xdr:rowOff>
        </xdr:from>
        <xdr:to>
          <xdr:col>9</xdr:col>
          <xdr:colOff>236220</xdr:colOff>
          <xdr:row>86</xdr:row>
          <xdr:rowOff>373380</xdr:rowOff>
        </xdr:to>
        <xdr:sp macro="" textlink="">
          <xdr:nvSpPr>
            <xdr:cNvPr id="5761" name="Option Button R-1" hidden="1">
              <a:extLst>
                <a:ext uri="{63B3BB69-23CF-44E3-9099-C40C66FF867C}">
                  <a14:compatExt spid="_x0000_s5761"/>
                </a:ext>
                <a:ext uri="{FF2B5EF4-FFF2-40B4-BE49-F238E27FC236}">
                  <a16:creationId xmlns:a16="http://schemas.microsoft.com/office/drawing/2014/main" id="{00000000-0008-0000-0100-00008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87</xdr:row>
          <xdr:rowOff>68580</xdr:rowOff>
        </xdr:from>
        <xdr:to>
          <xdr:col>17</xdr:col>
          <xdr:colOff>99060</xdr:colOff>
          <xdr:row>87</xdr:row>
          <xdr:rowOff>373380</xdr:rowOff>
        </xdr:to>
        <xdr:sp macro="" textlink="">
          <xdr:nvSpPr>
            <xdr:cNvPr id="5762" name="Option Button R-2" hidden="1">
              <a:extLst>
                <a:ext uri="{63B3BB69-23CF-44E3-9099-C40C66FF867C}">
                  <a14:compatExt spid="_x0000_s5762"/>
                </a:ext>
                <a:ext uri="{FF2B5EF4-FFF2-40B4-BE49-F238E27FC236}">
                  <a16:creationId xmlns:a16="http://schemas.microsoft.com/office/drawing/2014/main" id="{00000000-0008-0000-0100-00008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88</xdr:row>
          <xdr:rowOff>68580</xdr:rowOff>
        </xdr:from>
        <xdr:to>
          <xdr:col>24</xdr:col>
          <xdr:colOff>220980</xdr:colOff>
          <xdr:row>88</xdr:row>
          <xdr:rowOff>373380</xdr:rowOff>
        </xdr:to>
        <xdr:sp macro="" textlink="">
          <xdr:nvSpPr>
            <xdr:cNvPr id="5763" name="Option Button R-3" hidden="1">
              <a:extLst>
                <a:ext uri="{63B3BB69-23CF-44E3-9099-C40C66FF867C}">
                  <a14:compatExt spid="_x0000_s5763"/>
                </a:ext>
                <a:ext uri="{FF2B5EF4-FFF2-40B4-BE49-F238E27FC236}">
                  <a16:creationId xmlns:a16="http://schemas.microsoft.com/office/drawing/2014/main" id="{00000000-0008-0000-0100-00008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89</xdr:row>
          <xdr:rowOff>68580</xdr:rowOff>
        </xdr:from>
        <xdr:to>
          <xdr:col>24</xdr:col>
          <xdr:colOff>251460</xdr:colOff>
          <xdr:row>89</xdr:row>
          <xdr:rowOff>373380</xdr:rowOff>
        </xdr:to>
        <xdr:sp macro="" textlink="">
          <xdr:nvSpPr>
            <xdr:cNvPr id="5764" name="Option Button R-4" hidden="1">
              <a:extLst>
                <a:ext uri="{63B3BB69-23CF-44E3-9099-C40C66FF867C}">
                  <a14:compatExt spid="_x0000_s5764"/>
                </a:ext>
                <a:ext uri="{FF2B5EF4-FFF2-40B4-BE49-F238E27FC236}">
                  <a16:creationId xmlns:a16="http://schemas.microsoft.com/office/drawing/2014/main" id="{00000000-0008-0000-0100-00008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28575</xdr:colOff>
      <xdr:row>2</xdr:row>
      <xdr:rowOff>38100</xdr:rowOff>
    </xdr:from>
    <xdr:to>
      <xdr:col>40</xdr:col>
      <xdr:colOff>542700</xdr:colOff>
      <xdr:row>2</xdr:row>
      <xdr:rowOff>38100</xdr:rowOff>
    </xdr:to>
    <xdr:cxnSp macro="">
      <xdr:nvCxnSpPr>
        <xdr:cNvPr id="59" name="----- グループ R -----">
          <a:extLst>
            <a:ext uri="{FF2B5EF4-FFF2-40B4-BE49-F238E27FC236}">
              <a16:creationId xmlns:a16="http://schemas.microsoft.com/office/drawing/2014/main" id="{6C68E2B2-41F9-463E-AED9-3377F6D3FF8D}"/>
            </a:ext>
          </a:extLst>
        </xdr:cNvPr>
        <xdr:cNvCxnSpPr/>
      </xdr:nvCxnSpPr>
      <xdr:spPr>
        <a:xfrm>
          <a:off x="15544800" y="542925"/>
          <a:ext cx="18000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oneCellAnchor>
    <xdr:from>
      <xdr:col>6</xdr:col>
      <xdr:colOff>228600</xdr:colOff>
      <xdr:row>92</xdr:row>
      <xdr:rowOff>95250</xdr:rowOff>
    </xdr:from>
    <xdr:ext cx="2209800" cy="273858"/>
    <xdr:sp macro="" textlink="$AL$139">
      <xdr:nvSpPr>
        <xdr:cNvPr id="8" name="テキスト ボックス S-1">
          <a:extLst>
            <a:ext uri="{FF2B5EF4-FFF2-40B4-BE49-F238E27FC236}">
              <a16:creationId xmlns:a16="http://schemas.microsoft.com/office/drawing/2014/main" id="{F507D24A-84A1-46B5-A779-3C670285F753}"/>
            </a:ext>
          </a:extLst>
        </xdr:cNvPr>
        <xdr:cNvSpPr txBox="1"/>
      </xdr:nvSpPr>
      <xdr:spPr>
        <a:xfrm>
          <a:off x="1828800" y="36147375"/>
          <a:ext cx="2209800"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1320"/>
            </a:lnSpc>
          </a:pPr>
          <a:fld id="{D6E610B3-3A87-4508-B4E9-40D1AED7C392}" type="TxLink">
            <a:rPr kumimoji="1" lang="en-US" altLang="en-US" sz="1100" b="0" i="0" u="none" strike="noStrike">
              <a:solidFill>
                <a:srgbClr val="000000"/>
              </a:solidFill>
              <a:latin typeface="Meiryo UI"/>
              <a:ea typeface="Meiryo UI"/>
            </a:rPr>
            <a:pPr>
              <a:lnSpc>
                <a:spcPts val="1320"/>
              </a:lnSpc>
            </a:pPr>
            <a:t>CO2排出量を削減できる / できた</a:t>
          </a:fld>
          <a:endParaRPr kumimoji="1" lang="ja-JP" altLang="en-US" sz="1100" b="0" i="0" u="none" strike="noStrike">
            <a:solidFill>
              <a:srgbClr val="000000"/>
            </a:solidFill>
            <a:latin typeface="Meiryo UI"/>
            <a:ea typeface="Meiryo UI"/>
          </a:endParaRPr>
        </a:p>
      </xdr:txBody>
    </xdr:sp>
    <xdr:clientData/>
  </xdr:oneCellAnchor>
  <xdr:oneCellAnchor>
    <xdr:from>
      <xdr:col>6</xdr:col>
      <xdr:colOff>228600</xdr:colOff>
      <xdr:row>93</xdr:row>
      <xdr:rowOff>85725</xdr:rowOff>
    </xdr:from>
    <xdr:ext cx="3124200" cy="273858"/>
    <xdr:sp macro="" textlink="$AM$139">
      <xdr:nvSpPr>
        <xdr:cNvPr id="13" name="テキスト ボックス S-2">
          <a:extLst>
            <a:ext uri="{FF2B5EF4-FFF2-40B4-BE49-F238E27FC236}">
              <a16:creationId xmlns:a16="http://schemas.microsoft.com/office/drawing/2014/main" id="{5D16FF4E-4689-41C7-9EDF-DA18B0D09453}"/>
            </a:ext>
          </a:extLst>
        </xdr:cNvPr>
        <xdr:cNvSpPr txBox="1"/>
      </xdr:nvSpPr>
      <xdr:spPr>
        <a:xfrm>
          <a:off x="1828800" y="36566475"/>
          <a:ext cx="3124200"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1320"/>
            </a:lnSpc>
          </a:pPr>
          <a:fld id="{065FDEB5-21F8-4542-BE49-E121D36507AE}" type="TxLink">
            <a:rPr kumimoji="1" lang="ja-JP" altLang="en-US" sz="1100" b="0" i="0" u="none" strike="noStrike">
              <a:solidFill>
                <a:srgbClr val="000000"/>
              </a:solidFill>
              <a:latin typeface="Meiryo UI"/>
              <a:ea typeface="Meiryo UI"/>
            </a:rPr>
            <a:pPr>
              <a:lnSpc>
                <a:spcPts val="1320"/>
              </a:lnSpc>
            </a:pPr>
            <a:t>企業や建築物のイメージ向上に寄与する / 寄与した</a:t>
          </a:fld>
          <a:endParaRPr kumimoji="1" lang="en-US" altLang="en-US"/>
        </a:p>
      </xdr:txBody>
    </xdr:sp>
    <xdr:clientData/>
  </xdr:oneCellAnchor>
  <xdr:oneCellAnchor>
    <xdr:from>
      <xdr:col>6</xdr:col>
      <xdr:colOff>228600</xdr:colOff>
      <xdr:row>94</xdr:row>
      <xdr:rowOff>28575</xdr:rowOff>
    </xdr:from>
    <xdr:ext cx="3181350" cy="325217"/>
    <xdr:sp macro="" textlink="$AN$139">
      <xdr:nvSpPr>
        <xdr:cNvPr id="5432" name="テキスト ボックス S-3">
          <a:extLst>
            <a:ext uri="{FF2B5EF4-FFF2-40B4-BE49-F238E27FC236}">
              <a16:creationId xmlns:a16="http://schemas.microsoft.com/office/drawing/2014/main" id="{168B55E5-CDEA-47D2-8427-93E1A7372812}"/>
            </a:ext>
          </a:extLst>
        </xdr:cNvPr>
        <xdr:cNvSpPr txBox="1"/>
      </xdr:nvSpPr>
      <xdr:spPr>
        <a:xfrm>
          <a:off x="1828800" y="36518850"/>
          <a:ext cx="3181350"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2CA1D317-C684-4E3F-83C0-01125ED5C9C1}" type="TxLink">
            <a:rPr kumimoji="1" lang="ja-JP" altLang="en-US" sz="1100" b="0" i="0" u="none" strike="noStrike">
              <a:solidFill>
                <a:srgbClr val="000000"/>
              </a:solidFill>
              <a:latin typeface="Meiryo UI"/>
              <a:ea typeface="Meiryo UI"/>
            </a:rPr>
            <a:pPr/>
            <a:t>不動産価値が向上する / 向上した</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6</xdr:col>
      <xdr:colOff>228600</xdr:colOff>
      <xdr:row>95</xdr:row>
      <xdr:rowOff>57150</xdr:rowOff>
    </xdr:from>
    <xdr:ext cx="2800349" cy="325217"/>
    <xdr:sp macro="" textlink="$AO$139">
      <xdr:nvSpPr>
        <xdr:cNvPr id="14" name="テキスト ボックス S-4">
          <a:extLst>
            <a:ext uri="{FF2B5EF4-FFF2-40B4-BE49-F238E27FC236}">
              <a16:creationId xmlns:a16="http://schemas.microsoft.com/office/drawing/2014/main" id="{CAF10554-250B-443B-A9D1-A957311E50A8}"/>
            </a:ext>
          </a:extLst>
        </xdr:cNvPr>
        <xdr:cNvSpPr txBox="1"/>
      </xdr:nvSpPr>
      <xdr:spPr>
        <a:xfrm>
          <a:off x="1943100" y="26908125"/>
          <a:ext cx="2800349"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1BA8AFCC-3B7C-4499-A168-AB5254B921BD}" type="TxLink">
            <a:rPr kumimoji="1" lang="en-US" altLang="en-US" sz="1100" b="0" i="0" u="none" strike="noStrike">
              <a:solidFill>
                <a:srgbClr val="000000"/>
              </a:solidFill>
              <a:latin typeface="Meiryo UI"/>
              <a:ea typeface="Meiryo UI"/>
            </a:rPr>
            <a:pPr/>
            <a:t>執務空間の快適性が高くなる / 高くなった</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6</xdr:col>
      <xdr:colOff>228600</xdr:colOff>
      <xdr:row>96</xdr:row>
      <xdr:rowOff>57150</xdr:rowOff>
    </xdr:from>
    <xdr:ext cx="3373744" cy="325217"/>
    <xdr:sp macro="" textlink="$AP$139">
      <xdr:nvSpPr>
        <xdr:cNvPr id="15" name="テキスト ボックス S-5">
          <a:extLst>
            <a:ext uri="{FF2B5EF4-FFF2-40B4-BE49-F238E27FC236}">
              <a16:creationId xmlns:a16="http://schemas.microsoft.com/office/drawing/2014/main" id="{C2F960D1-1849-4B9D-A0D8-7BDCD62E416D}"/>
            </a:ext>
          </a:extLst>
        </xdr:cNvPr>
        <xdr:cNvSpPr txBox="1"/>
      </xdr:nvSpPr>
      <xdr:spPr>
        <a:xfrm>
          <a:off x="1828800" y="37395150"/>
          <a:ext cx="3373744"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131915C-5FE3-4FD2-AD5B-098E0FB8CC2F}" type="TxLink">
            <a:rPr kumimoji="1" lang="ja-JP" altLang="en-US" sz="1100" b="0" i="0" u="none" strike="noStrike">
              <a:solidFill>
                <a:srgbClr val="000000"/>
              </a:solidFill>
              <a:latin typeface="Meiryo UI"/>
              <a:ea typeface="Meiryo UI"/>
            </a:rPr>
            <a:pPr/>
            <a:t>環境教育やCSR活動の場として活用できる / 活用できた</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6</xdr:col>
      <xdr:colOff>228600</xdr:colOff>
      <xdr:row>97</xdr:row>
      <xdr:rowOff>47625</xdr:rowOff>
    </xdr:from>
    <xdr:ext cx="3619500" cy="325217"/>
    <xdr:sp macro="" textlink="$AQ$139">
      <xdr:nvSpPr>
        <xdr:cNvPr id="18" name="テキスト ボックス S-6">
          <a:extLst>
            <a:ext uri="{FF2B5EF4-FFF2-40B4-BE49-F238E27FC236}">
              <a16:creationId xmlns:a16="http://schemas.microsoft.com/office/drawing/2014/main" id="{7E1D8DE7-3759-4F54-B2D4-7FF0B33B4E10}"/>
            </a:ext>
          </a:extLst>
        </xdr:cNvPr>
        <xdr:cNvSpPr txBox="1"/>
      </xdr:nvSpPr>
      <xdr:spPr>
        <a:xfrm>
          <a:off x="1828800" y="37705665"/>
          <a:ext cx="3619500"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19B6B4DE-2708-476E-BEDD-27A4F1E3F5F2}" type="TxLink">
            <a:rPr kumimoji="1" lang="ja-JP" altLang="en-US" sz="1100" b="0" i="0" u="none" strike="noStrike">
              <a:solidFill>
                <a:srgbClr val="000000"/>
              </a:solidFill>
              <a:latin typeface="Meiryo UI"/>
              <a:ea typeface="Meiryo UI"/>
            </a:rPr>
            <a:pPr/>
            <a:t>利用者や勤務者の省エネ意識の向上に寄与する / 寄与した</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6</xdr:col>
      <xdr:colOff>228600</xdr:colOff>
      <xdr:row>98</xdr:row>
      <xdr:rowOff>57150</xdr:rowOff>
    </xdr:from>
    <xdr:ext cx="2333780" cy="325217"/>
    <xdr:sp macro="" textlink="$AR$139">
      <xdr:nvSpPr>
        <xdr:cNvPr id="19" name="テキスト ボックス S-7">
          <a:extLst>
            <a:ext uri="{FF2B5EF4-FFF2-40B4-BE49-F238E27FC236}">
              <a16:creationId xmlns:a16="http://schemas.microsoft.com/office/drawing/2014/main" id="{5BDECB3E-7149-4F41-9F0D-49E3EABD500E}"/>
            </a:ext>
          </a:extLst>
        </xdr:cNvPr>
        <xdr:cNvSpPr txBox="1"/>
      </xdr:nvSpPr>
      <xdr:spPr>
        <a:xfrm>
          <a:off x="1828800" y="38252400"/>
          <a:ext cx="2333780"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7E1B861-AE9A-4A30-BEA2-63E9811D2F2B}" type="TxLink">
            <a:rPr kumimoji="1" lang="ja-JP" altLang="en-US" sz="1100" b="0" i="0" u="none" strike="noStrike">
              <a:solidFill>
                <a:srgbClr val="000000"/>
              </a:solidFill>
              <a:latin typeface="Meiryo UI"/>
              <a:ea typeface="Meiryo UI"/>
            </a:rPr>
            <a:pPr/>
            <a:t>電気代、燃料代を削減できる / できた</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7</xdr:col>
      <xdr:colOff>0</xdr:colOff>
      <xdr:row>99</xdr:row>
      <xdr:rowOff>57150</xdr:rowOff>
    </xdr:from>
    <xdr:ext cx="2695575" cy="325217"/>
    <xdr:sp macro="" textlink="$AS$139">
      <xdr:nvSpPr>
        <xdr:cNvPr id="5438" name="テキスト ボックス S-8">
          <a:extLst>
            <a:ext uri="{FF2B5EF4-FFF2-40B4-BE49-F238E27FC236}">
              <a16:creationId xmlns:a16="http://schemas.microsoft.com/office/drawing/2014/main" id="{B5B82747-6D3F-4A79-8AF3-4F5BF9D34B3C}"/>
            </a:ext>
          </a:extLst>
        </xdr:cNvPr>
        <xdr:cNvSpPr txBox="1"/>
      </xdr:nvSpPr>
      <xdr:spPr>
        <a:xfrm>
          <a:off x="1866900" y="38681025"/>
          <a:ext cx="269557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2C22403C-6051-47DC-AF03-8426A4A0A6D3}" type="TxLink">
            <a:rPr kumimoji="1" lang="ja-JP" altLang="en-US" sz="1100" b="0" i="0" u="none" strike="noStrike">
              <a:solidFill>
                <a:srgbClr val="000000"/>
              </a:solidFill>
              <a:latin typeface="Meiryo UI"/>
              <a:ea typeface="Meiryo UI"/>
            </a:rPr>
            <a:pPr/>
            <a:t>メンテナンス費用が抑制される / 抑制された</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6</xdr:col>
      <xdr:colOff>266699</xdr:colOff>
      <xdr:row>100</xdr:row>
      <xdr:rowOff>66675</xdr:rowOff>
    </xdr:from>
    <xdr:ext cx="2695576" cy="325217"/>
    <xdr:sp macro="" textlink="$AT$139">
      <xdr:nvSpPr>
        <xdr:cNvPr id="5575" name="テキスト ボックス S-9">
          <a:extLst>
            <a:ext uri="{FF2B5EF4-FFF2-40B4-BE49-F238E27FC236}">
              <a16:creationId xmlns:a16="http://schemas.microsoft.com/office/drawing/2014/main" id="{CFD11CE5-3F78-4933-B8AE-BFAF58F14FDD}"/>
            </a:ext>
          </a:extLst>
        </xdr:cNvPr>
        <xdr:cNvSpPr txBox="1"/>
      </xdr:nvSpPr>
      <xdr:spPr>
        <a:xfrm>
          <a:off x="1866899" y="39119175"/>
          <a:ext cx="2695576"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B5901372-FDB1-4F57-B128-23D90AB020ED}" type="TxLink">
            <a:rPr kumimoji="1" lang="ja-JP" altLang="en-US" sz="1100" b="0" i="0" u="none" strike="noStrike">
              <a:solidFill>
                <a:srgbClr val="000000"/>
              </a:solidFill>
              <a:latin typeface="Meiryo UI"/>
              <a:ea typeface="Meiryo UI"/>
            </a:rPr>
            <a:pPr/>
            <a:t>設備管理担当者の負担が減る / 減った</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6</xdr:col>
      <xdr:colOff>257173</xdr:colOff>
      <xdr:row>101</xdr:row>
      <xdr:rowOff>19050</xdr:rowOff>
    </xdr:from>
    <xdr:ext cx="2133601" cy="325217"/>
    <xdr:sp macro="" textlink="$AU$139">
      <xdr:nvSpPr>
        <xdr:cNvPr id="20" name="テキスト ボックス S-10">
          <a:extLst>
            <a:ext uri="{FF2B5EF4-FFF2-40B4-BE49-F238E27FC236}">
              <a16:creationId xmlns:a16="http://schemas.microsoft.com/office/drawing/2014/main" id="{8D2F8CF2-AFE3-40CC-80E3-E94F225A7107}"/>
            </a:ext>
          </a:extLst>
        </xdr:cNvPr>
        <xdr:cNvSpPr txBox="1"/>
      </xdr:nvSpPr>
      <xdr:spPr>
        <a:xfrm>
          <a:off x="1857373" y="39500175"/>
          <a:ext cx="2133601"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7424C8F4-0B1C-4DDC-AC2A-ECF8FB7A26C3}" type="TxLink">
            <a:rPr kumimoji="1" lang="ja-JP" altLang="en-US" sz="1100" b="0" i="0" u="none" strike="noStrike">
              <a:solidFill>
                <a:srgbClr val="000000"/>
              </a:solidFill>
              <a:latin typeface="Meiryo UI"/>
              <a:ea typeface="Meiryo UI"/>
            </a:rPr>
            <a:pPr/>
            <a:t>レジリエンス性が高まる / 高まった</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6</xdr:col>
      <xdr:colOff>228599</xdr:colOff>
      <xdr:row>102</xdr:row>
      <xdr:rowOff>57150</xdr:rowOff>
    </xdr:from>
    <xdr:ext cx="2981326" cy="325217"/>
    <xdr:sp macro="" textlink="$AV$139">
      <xdr:nvSpPr>
        <xdr:cNvPr id="21" name="テキスト ボックス S-11">
          <a:extLst>
            <a:ext uri="{FF2B5EF4-FFF2-40B4-BE49-F238E27FC236}">
              <a16:creationId xmlns:a16="http://schemas.microsoft.com/office/drawing/2014/main" id="{E1D02955-F457-411C-BA70-ED8C2B9270CC}"/>
            </a:ext>
          </a:extLst>
        </xdr:cNvPr>
        <xdr:cNvSpPr txBox="1"/>
      </xdr:nvSpPr>
      <xdr:spPr>
        <a:xfrm>
          <a:off x="1828799" y="39966900"/>
          <a:ext cx="2981326"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A1D94020-372B-41DD-A13E-3F341BC5EA51}" type="TxLink">
            <a:rPr kumimoji="1" lang="ja-JP" altLang="en-US" sz="1100" b="0" i="0" u="none" strike="noStrike">
              <a:solidFill>
                <a:srgbClr val="000000"/>
              </a:solidFill>
              <a:latin typeface="Meiryo UI"/>
              <a:ea typeface="Meiryo UI"/>
            </a:rPr>
            <a:pPr/>
            <a:t>技術的ハードルが高く実現が難しい / 難しかった</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6</xdr:col>
      <xdr:colOff>238124</xdr:colOff>
      <xdr:row>103</xdr:row>
      <xdr:rowOff>28575</xdr:rowOff>
    </xdr:from>
    <xdr:ext cx="3524251" cy="440570"/>
    <xdr:sp macro="" textlink="$AW$139">
      <xdr:nvSpPr>
        <xdr:cNvPr id="5221" name="テキスト ボックス S-12">
          <a:extLst>
            <a:ext uri="{FF2B5EF4-FFF2-40B4-BE49-F238E27FC236}">
              <a16:creationId xmlns:a16="http://schemas.microsoft.com/office/drawing/2014/main" id="{467729EC-DE1D-4546-B90A-98BD84B37EDF}"/>
            </a:ext>
          </a:extLst>
        </xdr:cNvPr>
        <xdr:cNvSpPr txBox="1"/>
      </xdr:nvSpPr>
      <xdr:spPr>
        <a:xfrm>
          <a:off x="1838324" y="40366950"/>
          <a:ext cx="3524251" cy="4405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1320"/>
            </a:lnSpc>
          </a:pPr>
          <a:fld id="{502EA412-21F1-4C0D-B296-EE691B592A07}" type="TxLink">
            <a:rPr kumimoji="1" lang="ja-JP" altLang="en-US" sz="1100" b="0" i="0" u="none" strike="noStrike">
              <a:solidFill>
                <a:srgbClr val="000000"/>
              </a:solidFill>
              <a:latin typeface="Meiryo UI"/>
              <a:ea typeface="Meiryo UI"/>
            </a:rPr>
            <a:pPr>
              <a:lnSpc>
                <a:spcPts val="1320"/>
              </a:lnSpc>
            </a:pPr>
            <a:t>期待した省エネ・省CO2効果が得られるか
分からない / 得られなかった</a:t>
          </a:fld>
          <a:endParaRPr kumimoji="1" lang="ja-JP" altLang="en-US"/>
        </a:p>
      </xdr:txBody>
    </xdr:sp>
    <xdr:clientData/>
  </xdr:oneCellAnchor>
  <xdr:oneCellAnchor>
    <xdr:from>
      <xdr:col>6</xdr:col>
      <xdr:colOff>228600</xdr:colOff>
      <xdr:row>104</xdr:row>
      <xdr:rowOff>66675</xdr:rowOff>
    </xdr:from>
    <xdr:ext cx="1752600" cy="325217"/>
    <xdr:sp macro="" textlink="$AX$139">
      <xdr:nvSpPr>
        <xdr:cNvPr id="35" name="テキスト ボックス S-13">
          <a:extLst>
            <a:ext uri="{FF2B5EF4-FFF2-40B4-BE49-F238E27FC236}">
              <a16:creationId xmlns:a16="http://schemas.microsoft.com/office/drawing/2014/main" id="{BE17F43C-DD7A-48A3-BADB-487C3957558D}"/>
            </a:ext>
          </a:extLst>
        </xdr:cNvPr>
        <xdr:cNvSpPr txBox="1"/>
      </xdr:nvSpPr>
      <xdr:spPr>
        <a:xfrm>
          <a:off x="1828800" y="41033700"/>
          <a:ext cx="1752600"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BAD585A1-0B98-4BDF-AE51-D5480092BFF6}" type="TxLink">
            <a:rPr kumimoji="1" lang="ja-JP" altLang="en-US" sz="1100" b="0" i="0" u="none" strike="noStrike">
              <a:solidFill>
                <a:srgbClr val="000000"/>
              </a:solidFill>
              <a:latin typeface="Meiryo UI"/>
              <a:ea typeface="Meiryo UI"/>
            </a:rPr>
            <a:pPr/>
            <a:t>導入費用が高い / 高かった</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6</xdr:col>
      <xdr:colOff>228599</xdr:colOff>
      <xdr:row>105</xdr:row>
      <xdr:rowOff>28575</xdr:rowOff>
    </xdr:from>
    <xdr:ext cx="2238376" cy="325217"/>
    <xdr:sp macro="" textlink="$AY$139">
      <xdr:nvSpPr>
        <xdr:cNvPr id="62" name="テキスト ボックス S-14">
          <a:extLst>
            <a:ext uri="{FF2B5EF4-FFF2-40B4-BE49-F238E27FC236}">
              <a16:creationId xmlns:a16="http://schemas.microsoft.com/office/drawing/2014/main" id="{30D76D01-202C-4F97-9026-5FF350C07490}"/>
            </a:ext>
          </a:extLst>
        </xdr:cNvPr>
        <xdr:cNvSpPr txBox="1"/>
      </xdr:nvSpPr>
      <xdr:spPr>
        <a:xfrm>
          <a:off x="1828799" y="41224200"/>
          <a:ext cx="2238376"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D80011BD-FE04-4AAF-A244-757EC9A2E67A}" type="TxLink">
            <a:rPr kumimoji="1" lang="ja-JP" altLang="en-US" sz="1100" b="0" i="0" u="none" strike="noStrike">
              <a:solidFill>
                <a:srgbClr val="000000"/>
              </a:solidFill>
              <a:latin typeface="Meiryo UI"/>
              <a:ea typeface="Meiryo UI"/>
            </a:rPr>
            <a:pPr/>
            <a:t>メンテナンス費用が増える / 増えた</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6</xdr:col>
      <xdr:colOff>228599</xdr:colOff>
      <xdr:row>106</xdr:row>
      <xdr:rowOff>38100</xdr:rowOff>
    </xdr:from>
    <xdr:ext cx="3638551" cy="440570"/>
    <xdr:sp macro="" textlink="$AZ$139">
      <xdr:nvSpPr>
        <xdr:cNvPr id="63" name="テキスト ボックス S-15">
          <a:extLst>
            <a:ext uri="{FF2B5EF4-FFF2-40B4-BE49-F238E27FC236}">
              <a16:creationId xmlns:a16="http://schemas.microsoft.com/office/drawing/2014/main" id="{29E50DE3-4FAC-4176-82C7-6C0DB5D4390E}"/>
            </a:ext>
          </a:extLst>
        </xdr:cNvPr>
        <xdr:cNvSpPr txBox="1"/>
      </xdr:nvSpPr>
      <xdr:spPr>
        <a:xfrm>
          <a:off x="1828799" y="41662350"/>
          <a:ext cx="3638551" cy="4405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lnSpc>
              <a:spcPts val="1320"/>
            </a:lnSpc>
          </a:pPr>
          <a:fld id="{AF35B2E7-D132-44C3-875C-ADF48B29932D}" type="TxLink">
            <a:rPr kumimoji="1" lang="ja-JP" altLang="en-US" sz="1100" b="0" i="0" u="none" strike="noStrike">
              <a:solidFill>
                <a:srgbClr val="000000"/>
              </a:solidFill>
              <a:latin typeface="Meiryo UI"/>
              <a:ea typeface="Meiryo UI"/>
              <a:cs typeface="+mn-cs"/>
            </a:rPr>
            <a:pPr marL="0" indent="0">
              <a:lnSpc>
                <a:spcPts val="1320"/>
              </a:lnSpc>
            </a:pPr>
            <a:t>メンテナンスやチューニングを担う人材・委託先の確保が
できるか分からない / 確保が難しい</a:t>
          </a:fld>
          <a:endParaRPr kumimoji="1" lang="ja-JP" altLang="en-US" sz="1100" b="0" i="0" u="none" strike="noStrike">
            <a:solidFill>
              <a:srgbClr val="000000"/>
            </a:solidFill>
            <a:latin typeface="Meiryo UI"/>
            <a:ea typeface="Meiryo UI"/>
            <a:cs typeface="+mn-cs"/>
          </a:endParaRPr>
        </a:p>
      </xdr:txBody>
    </xdr:sp>
    <xdr:clientData/>
  </xdr:oneCellAnchor>
  <xdr:oneCellAnchor>
    <xdr:from>
      <xdr:col>6</xdr:col>
      <xdr:colOff>209549</xdr:colOff>
      <xdr:row>107</xdr:row>
      <xdr:rowOff>28575</xdr:rowOff>
    </xdr:from>
    <xdr:ext cx="3848101" cy="440570"/>
    <xdr:sp macro="" textlink="$BA$139">
      <xdr:nvSpPr>
        <xdr:cNvPr id="5382" name="テキスト ボックス S-16">
          <a:extLst>
            <a:ext uri="{FF2B5EF4-FFF2-40B4-BE49-F238E27FC236}">
              <a16:creationId xmlns:a16="http://schemas.microsoft.com/office/drawing/2014/main" id="{7EF50270-F131-47A2-9864-8FE4AFC6618D}"/>
            </a:ext>
          </a:extLst>
        </xdr:cNvPr>
        <xdr:cNvSpPr txBox="1"/>
      </xdr:nvSpPr>
      <xdr:spPr>
        <a:xfrm>
          <a:off x="1809749" y="42081450"/>
          <a:ext cx="3848101" cy="4405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lnSpc>
              <a:spcPts val="1320"/>
            </a:lnSpc>
          </a:pPr>
          <a:fld id="{B77652DF-B172-484D-B806-D54991CFDA8F}" type="TxLink">
            <a:rPr kumimoji="1" lang="ja-JP" altLang="en-US" sz="1100" b="0" i="0" u="none" strike="noStrike">
              <a:solidFill>
                <a:srgbClr val="000000"/>
              </a:solidFill>
              <a:latin typeface="Meiryo UI"/>
              <a:ea typeface="Meiryo UI"/>
              <a:cs typeface="+mn-cs"/>
            </a:rPr>
            <a:pPr marL="0" indent="0">
              <a:lnSpc>
                <a:spcPts val="1320"/>
              </a:lnSpc>
            </a:pPr>
            <a:t>BEMSによる運用データを活用できるか
分からない / 活用が難しい</a:t>
          </a:fld>
          <a:endParaRPr kumimoji="1" lang="ja-JP" altLang="en-US" sz="1100" b="0" i="0" u="none" strike="noStrike">
            <a:solidFill>
              <a:srgbClr val="000000"/>
            </a:solidFill>
            <a:latin typeface="Meiryo UI"/>
            <a:ea typeface="Meiryo UI"/>
            <a:cs typeface="+mn-cs"/>
          </a:endParaRPr>
        </a:p>
      </xdr:txBody>
    </xdr:sp>
    <xdr:clientData/>
  </xdr:oneCellAnchor>
  <xdr:oneCellAnchor>
    <xdr:from>
      <xdr:col>6</xdr:col>
      <xdr:colOff>228600</xdr:colOff>
      <xdr:row>108</xdr:row>
      <xdr:rowOff>47625</xdr:rowOff>
    </xdr:from>
    <xdr:ext cx="3495675" cy="371475"/>
    <xdr:sp macro="" textlink="$BB$139">
      <xdr:nvSpPr>
        <xdr:cNvPr id="5383" name="テキスト ボックス S-17">
          <a:extLst>
            <a:ext uri="{FF2B5EF4-FFF2-40B4-BE49-F238E27FC236}">
              <a16:creationId xmlns:a16="http://schemas.microsoft.com/office/drawing/2014/main" id="{8A12F655-4631-48A8-B972-B5AA6E873F30}"/>
            </a:ext>
          </a:extLst>
        </xdr:cNvPr>
        <xdr:cNvSpPr txBox="1"/>
      </xdr:nvSpPr>
      <xdr:spPr>
        <a:xfrm>
          <a:off x="1828800" y="41948100"/>
          <a:ext cx="3495675" cy="3714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fld id="{2806B513-0D4D-49BC-A37B-3374B554049C}" type="TxLink">
            <a:rPr kumimoji="1" lang="ja-JP" altLang="en-US" sz="1100" b="0" i="0" u="none" strike="noStrike">
              <a:solidFill>
                <a:srgbClr val="000000"/>
              </a:solidFill>
              <a:latin typeface="Meiryo UI"/>
              <a:ea typeface="Meiryo UI"/>
            </a:rPr>
            <a:pPr/>
            <a:t>設備管理担当者の負担が増える / 増えた</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6</xdr:col>
      <xdr:colOff>238125</xdr:colOff>
      <xdr:row>109</xdr:row>
      <xdr:rowOff>19050</xdr:rowOff>
    </xdr:from>
    <xdr:ext cx="2297873" cy="440570"/>
    <xdr:sp macro="" textlink="$BC$139">
      <xdr:nvSpPr>
        <xdr:cNvPr id="5384" name="テキスト ボックス S-18">
          <a:extLst>
            <a:ext uri="{FF2B5EF4-FFF2-40B4-BE49-F238E27FC236}">
              <a16:creationId xmlns:a16="http://schemas.microsoft.com/office/drawing/2014/main" id="{38EDB3AE-12CE-424E-B4C1-36303961A749}"/>
            </a:ext>
          </a:extLst>
        </xdr:cNvPr>
        <xdr:cNvSpPr txBox="1"/>
      </xdr:nvSpPr>
      <xdr:spPr>
        <a:xfrm>
          <a:off x="1838325" y="42929175"/>
          <a:ext cx="2297873" cy="4405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indent="0">
            <a:lnSpc>
              <a:spcPts val="1320"/>
            </a:lnSpc>
          </a:pPr>
          <a:fld id="{38A8E5D7-5452-4552-8FFF-D2F67B607105}" type="TxLink">
            <a:rPr kumimoji="1" lang="ja-JP" altLang="en-US" sz="1100" b="0" i="0" u="none" strike="noStrike">
              <a:solidFill>
                <a:srgbClr val="000000"/>
              </a:solidFill>
              <a:latin typeface="Meiryo UI"/>
              <a:ea typeface="Meiryo UI"/>
              <a:cs typeface="+mn-cs"/>
            </a:rPr>
            <a:pPr marL="0" indent="0">
              <a:lnSpc>
                <a:spcPts val="1320"/>
              </a:lnSpc>
            </a:pPr>
            <a:t>補助金に対する実績報告書の
作成が負担になる / 負担であった</a:t>
          </a:fld>
          <a:endParaRPr kumimoji="1" lang="ja-JP" altLang="en-US" sz="1100" b="0" i="0" u="none" strike="noStrike">
            <a:solidFill>
              <a:srgbClr val="000000"/>
            </a:solidFill>
            <a:latin typeface="Meiryo UI"/>
            <a:ea typeface="Meiryo UI"/>
            <a:cs typeface="+mn-cs"/>
          </a:endParaRPr>
        </a:p>
      </xdr:txBody>
    </xdr:sp>
    <xdr:clientData/>
  </xdr:oneCellAnchor>
  <xdr:oneCellAnchor>
    <xdr:from>
      <xdr:col>5</xdr:col>
      <xdr:colOff>247652</xdr:colOff>
      <xdr:row>110</xdr:row>
      <xdr:rowOff>57150</xdr:rowOff>
    </xdr:from>
    <xdr:ext cx="546112" cy="325217"/>
    <xdr:sp macro="" textlink="$BD$139">
      <xdr:nvSpPr>
        <xdr:cNvPr id="49" name="テキスト ボックス S-19">
          <a:extLst>
            <a:ext uri="{FF2B5EF4-FFF2-40B4-BE49-F238E27FC236}">
              <a16:creationId xmlns:a16="http://schemas.microsoft.com/office/drawing/2014/main" id="{7FD401EF-048E-42AC-823A-73E64EA7A826}"/>
            </a:ext>
          </a:extLst>
        </xdr:cNvPr>
        <xdr:cNvSpPr txBox="1"/>
      </xdr:nvSpPr>
      <xdr:spPr>
        <a:xfrm>
          <a:off x="1695452" y="42405300"/>
          <a:ext cx="546112"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8AA5A95-DA06-4C3D-948A-37B8320B683A}" type="TxLink">
            <a:rPr kumimoji="1" lang="ja-JP" altLang="en-US" sz="1100" b="0" i="0" u="none" strike="noStrike">
              <a:solidFill>
                <a:srgbClr val="000000"/>
              </a:solidFill>
              <a:latin typeface="Meiryo UI"/>
              <a:ea typeface="Meiryo UI"/>
            </a:rPr>
            <a:pPr/>
            <a:t>その他</a:t>
          </a:fld>
          <a:endParaRPr kumimoji="1" lang="ja-JP" altLang="en-US" sz="1800">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5</xdr:col>
          <xdr:colOff>38100</xdr:colOff>
          <xdr:row>110</xdr:row>
          <xdr:rowOff>68580</xdr:rowOff>
        </xdr:from>
        <xdr:to>
          <xdr:col>8</xdr:col>
          <xdr:colOff>30480</xdr:colOff>
          <xdr:row>110</xdr:row>
          <xdr:rowOff>373380</xdr:rowOff>
        </xdr:to>
        <xdr:sp macro="" textlink="">
          <xdr:nvSpPr>
            <xdr:cNvPr id="5340" name="Check Box S-19" hidden="1">
              <a:extLst>
                <a:ext uri="{63B3BB69-23CF-44E3-9099-C40C66FF867C}">
                  <a14:compatExt spid="_x0000_s5340"/>
                </a:ext>
                <a:ext uri="{FF2B5EF4-FFF2-40B4-BE49-F238E27FC236}">
                  <a16:creationId xmlns:a16="http://schemas.microsoft.com/office/drawing/2014/main" id="{00000000-0008-0000-0100-0000D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28575</xdr:colOff>
      <xdr:row>2</xdr:row>
      <xdr:rowOff>38100</xdr:rowOff>
    </xdr:from>
    <xdr:to>
      <xdr:col>40</xdr:col>
      <xdr:colOff>542700</xdr:colOff>
      <xdr:row>2</xdr:row>
      <xdr:rowOff>38100</xdr:rowOff>
    </xdr:to>
    <xdr:cxnSp macro="">
      <xdr:nvCxnSpPr>
        <xdr:cNvPr id="5574" name="----- グループ S -----">
          <a:extLst>
            <a:ext uri="{FF2B5EF4-FFF2-40B4-BE49-F238E27FC236}">
              <a16:creationId xmlns:a16="http://schemas.microsoft.com/office/drawing/2014/main" id="{FBE9D8BA-8B50-49E3-A6D2-2F72CD5D2F44}"/>
            </a:ext>
          </a:extLst>
        </xdr:cNvPr>
        <xdr:cNvCxnSpPr/>
      </xdr:nvCxnSpPr>
      <xdr:spPr>
        <a:xfrm>
          <a:off x="15544800" y="542925"/>
          <a:ext cx="18000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oneCellAnchor>
    <xdr:from>
      <xdr:col>21</xdr:col>
      <xdr:colOff>238125</xdr:colOff>
      <xdr:row>92</xdr:row>
      <xdr:rowOff>95250</xdr:rowOff>
    </xdr:from>
    <xdr:ext cx="388568" cy="273858"/>
    <xdr:sp macro="" textlink="$AL$163">
      <xdr:nvSpPr>
        <xdr:cNvPr id="5399" name="テキスト ボックス S1-1">
          <a:extLst>
            <a:ext uri="{FF2B5EF4-FFF2-40B4-BE49-F238E27FC236}">
              <a16:creationId xmlns:a16="http://schemas.microsoft.com/office/drawing/2014/main" id="{6B252413-F5FC-45C7-B423-A2F887697256}"/>
            </a:ext>
          </a:extLst>
        </xdr:cNvPr>
        <xdr:cNvSpPr txBox="1"/>
      </xdr:nvSpPr>
      <xdr:spPr>
        <a:xfrm>
          <a:off x="5953125" y="26088975"/>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21</xdr:col>
      <xdr:colOff>238125</xdr:colOff>
      <xdr:row>93</xdr:row>
      <xdr:rowOff>114300</xdr:rowOff>
    </xdr:from>
    <xdr:ext cx="388568" cy="273858"/>
    <xdr:sp macro="" textlink="$AL$163">
      <xdr:nvSpPr>
        <xdr:cNvPr id="5400" name="テキスト ボックス S1-2">
          <a:extLst>
            <a:ext uri="{FF2B5EF4-FFF2-40B4-BE49-F238E27FC236}">
              <a16:creationId xmlns:a16="http://schemas.microsoft.com/office/drawing/2014/main" id="{981CF260-E3E1-4CC1-B949-B45A9ABDB175}"/>
            </a:ext>
          </a:extLst>
        </xdr:cNvPr>
        <xdr:cNvSpPr txBox="1"/>
      </xdr:nvSpPr>
      <xdr:spPr>
        <a:xfrm>
          <a:off x="5953125" y="26536650"/>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21</xdr:col>
      <xdr:colOff>238125</xdr:colOff>
      <xdr:row>94</xdr:row>
      <xdr:rowOff>65555</xdr:rowOff>
    </xdr:from>
    <xdr:ext cx="388568" cy="273858"/>
    <xdr:sp macro="" textlink="$AL$163">
      <xdr:nvSpPr>
        <xdr:cNvPr id="5433" name="テキスト ボックス S1-3">
          <a:extLst>
            <a:ext uri="{FF2B5EF4-FFF2-40B4-BE49-F238E27FC236}">
              <a16:creationId xmlns:a16="http://schemas.microsoft.com/office/drawing/2014/main" id="{9CCAE0D4-BD99-46FA-88B9-2EFD5F0DA698}"/>
            </a:ext>
          </a:extLst>
        </xdr:cNvPr>
        <xdr:cNvSpPr txBox="1"/>
      </xdr:nvSpPr>
      <xdr:spPr>
        <a:xfrm>
          <a:off x="5838825" y="36555830"/>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21</xdr:col>
      <xdr:colOff>238125</xdr:colOff>
      <xdr:row>95</xdr:row>
      <xdr:rowOff>94130</xdr:rowOff>
    </xdr:from>
    <xdr:ext cx="388568" cy="273858"/>
    <xdr:sp macro="" textlink="$AL$163">
      <xdr:nvSpPr>
        <xdr:cNvPr id="5401" name="テキスト ボックス S1-4">
          <a:extLst>
            <a:ext uri="{FF2B5EF4-FFF2-40B4-BE49-F238E27FC236}">
              <a16:creationId xmlns:a16="http://schemas.microsoft.com/office/drawing/2014/main" id="{C021AA6C-DC68-4921-B92E-AB54133B40B4}"/>
            </a:ext>
          </a:extLst>
        </xdr:cNvPr>
        <xdr:cNvSpPr txBox="1"/>
      </xdr:nvSpPr>
      <xdr:spPr>
        <a:xfrm>
          <a:off x="5953125" y="26945105"/>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21</xdr:col>
      <xdr:colOff>238125</xdr:colOff>
      <xdr:row>96</xdr:row>
      <xdr:rowOff>76200</xdr:rowOff>
    </xdr:from>
    <xdr:ext cx="388568" cy="273858"/>
    <xdr:sp macro="" textlink="$AL$163">
      <xdr:nvSpPr>
        <xdr:cNvPr id="5402" name="テキスト ボックス S1-5">
          <a:extLst>
            <a:ext uri="{FF2B5EF4-FFF2-40B4-BE49-F238E27FC236}">
              <a16:creationId xmlns:a16="http://schemas.microsoft.com/office/drawing/2014/main" id="{7D83701A-1FC5-4D8C-A7FF-07143A885ABF}"/>
            </a:ext>
          </a:extLst>
        </xdr:cNvPr>
        <xdr:cNvSpPr txBox="1"/>
      </xdr:nvSpPr>
      <xdr:spPr>
        <a:xfrm>
          <a:off x="5953125" y="27355800"/>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21</xdr:col>
      <xdr:colOff>238125</xdr:colOff>
      <xdr:row>97</xdr:row>
      <xdr:rowOff>76200</xdr:rowOff>
    </xdr:from>
    <xdr:ext cx="388568" cy="273858"/>
    <xdr:sp macro="" textlink="$AL$163">
      <xdr:nvSpPr>
        <xdr:cNvPr id="5403" name="テキスト ボックス S1-6">
          <a:extLst>
            <a:ext uri="{FF2B5EF4-FFF2-40B4-BE49-F238E27FC236}">
              <a16:creationId xmlns:a16="http://schemas.microsoft.com/office/drawing/2014/main" id="{A953E673-F597-49CD-B25B-AEB83A0418EA}"/>
            </a:ext>
          </a:extLst>
        </xdr:cNvPr>
        <xdr:cNvSpPr txBox="1"/>
      </xdr:nvSpPr>
      <xdr:spPr>
        <a:xfrm>
          <a:off x="5953125" y="27784425"/>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21</xdr:col>
      <xdr:colOff>238125</xdr:colOff>
      <xdr:row>98</xdr:row>
      <xdr:rowOff>85725</xdr:rowOff>
    </xdr:from>
    <xdr:ext cx="388568" cy="273858"/>
    <xdr:sp macro="" textlink="$AL$163">
      <xdr:nvSpPr>
        <xdr:cNvPr id="5404" name="テキスト ボックス S1-7">
          <a:extLst>
            <a:ext uri="{FF2B5EF4-FFF2-40B4-BE49-F238E27FC236}">
              <a16:creationId xmlns:a16="http://schemas.microsoft.com/office/drawing/2014/main" id="{BB17C659-70CA-4A45-99A4-A1148548D056}"/>
            </a:ext>
          </a:extLst>
        </xdr:cNvPr>
        <xdr:cNvSpPr txBox="1"/>
      </xdr:nvSpPr>
      <xdr:spPr>
        <a:xfrm>
          <a:off x="5953125" y="28222575"/>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21</xdr:col>
      <xdr:colOff>238125</xdr:colOff>
      <xdr:row>99</xdr:row>
      <xdr:rowOff>95250</xdr:rowOff>
    </xdr:from>
    <xdr:ext cx="388568" cy="273858"/>
    <xdr:sp macro="" textlink="$AL$163">
      <xdr:nvSpPr>
        <xdr:cNvPr id="5439" name="テキスト ボックス S1-8">
          <a:extLst>
            <a:ext uri="{FF2B5EF4-FFF2-40B4-BE49-F238E27FC236}">
              <a16:creationId xmlns:a16="http://schemas.microsoft.com/office/drawing/2014/main" id="{783F55B2-5C45-4AF2-B783-221C9EE3C166}"/>
            </a:ext>
          </a:extLst>
        </xdr:cNvPr>
        <xdr:cNvSpPr txBox="1"/>
      </xdr:nvSpPr>
      <xdr:spPr>
        <a:xfrm>
          <a:off x="5953125" y="28660725"/>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21</xdr:col>
      <xdr:colOff>238125</xdr:colOff>
      <xdr:row>100</xdr:row>
      <xdr:rowOff>114300</xdr:rowOff>
    </xdr:from>
    <xdr:ext cx="388568" cy="273858"/>
    <xdr:sp macro="" textlink="$AL$163">
      <xdr:nvSpPr>
        <xdr:cNvPr id="5577" name="テキスト ボックス S1-9">
          <a:extLst>
            <a:ext uri="{FF2B5EF4-FFF2-40B4-BE49-F238E27FC236}">
              <a16:creationId xmlns:a16="http://schemas.microsoft.com/office/drawing/2014/main" id="{DB6A68AC-4E06-424E-AD96-54F1BFA2512E}"/>
            </a:ext>
          </a:extLst>
        </xdr:cNvPr>
        <xdr:cNvSpPr txBox="1"/>
      </xdr:nvSpPr>
      <xdr:spPr>
        <a:xfrm>
          <a:off x="5953125" y="29108400"/>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21</xdr:col>
      <xdr:colOff>238125</xdr:colOff>
      <xdr:row>101</xdr:row>
      <xdr:rowOff>76200</xdr:rowOff>
    </xdr:from>
    <xdr:ext cx="388568" cy="273858"/>
    <xdr:sp macro="" textlink="$AL$163">
      <xdr:nvSpPr>
        <xdr:cNvPr id="5405" name="テキスト ボックス S1-10">
          <a:extLst>
            <a:ext uri="{FF2B5EF4-FFF2-40B4-BE49-F238E27FC236}">
              <a16:creationId xmlns:a16="http://schemas.microsoft.com/office/drawing/2014/main" id="{DD89E830-FE9C-4B5B-B442-6F74637ADD2A}"/>
            </a:ext>
          </a:extLst>
        </xdr:cNvPr>
        <xdr:cNvSpPr txBox="1"/>
      </xdr:nvSpPr>
      <xdr:spPr>
        <a:xfrm>
          <a:off x="5953125" y="29498925"/>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21</xdr:col>
      <xdr:colOff>238125</xdr:colOff>
      <xdr:row>102</xdr:row>
      <xdr:rowOff>109818</xdr:rowOff>
    </xdr:from>
    <xdr:ext cx="388568" cy="273858"/>
    <xdr:sp macro="" textlink="$AL$163">
      <xdr:nvSpPr>
        <xdr:cNvPr id="5406" name="テキスト ボックス S1-11">
          <a:extLst>
            <a:ext uri="{FF2B5EF4-FFF2-40B4-BE49-F238E27FC236}">
              <a16:creationId xmlns:a16="http://schemas.microsoft.com/office/drawing/2014/main" id="{0B19638C-E25B-40A4-8FE9-BBDA34FE8BE4}"/>
            </a:ext>
          </a:extLst>
        </xdr:cNvPr>
        <xdr:cNvSpPr txBox="1"/>
      </xdr:nvSpPr>
      <xdr:spPr>
        <a:xfrm>
          <a:off x="5953125" y="29961168"/>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21</xdr:col>
      <xdr:colOff>228600</xdr:colOff>
      <xdr:row>103</xdr:row>
      <xdr:rowOff>104775</xdr:rowOff>
    </xdr:from>
    <xdr:ext cx="388568" cy="273858"/>
    <xdr:sp macro="" textlink="$AL$163">
      <xdr:nvSpPr>
        <xdr:cNvPr id="5222" name="テキスト ボックス S1-12">
          <a:extLst>
            <a:ext uri="{FF2B5EF4-FFF2-40B4-BE49-F238E27FC236}">
              <a16:creationId xmlns:a16="http://schemas.microsoft.com/office/drawing/2014/main" id="{5ADD4CFC-930F-448C-A789-31ECCB8FB70B}"/>
            </a:ext>
          </a:extLst>
        </xdr:cNvPr>
        <xdr:cNvSpPr txBox="1"/>
      </xdr:nvSpPr>
      <xdr:spPr>
        <a:xfrm>
          <a:off x="5943600" y="19145250"/>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21</xdr:col>
      <xdr:colOff>238125</xdr:colOff>
      <xdr:row>104</xdr:row>
      <xdr:rowOff>66675</xdr:rowOff>
    </xdr:from>
    <xdr:ext cx="388568" cy="273858"/>
    <xdr:sp macro="" textlink="$AL$163">
      <xdr:nvSpPr>
        <xdr:cNvPr id="5407" name="テキスト ボックス S1-13">
          <a:extLst>
            <a:ext uri="{FF2B5EF4-FFF2-40B4-BE49-F238E27FC236}">
              <a16:creationId xmlns:a16="http://schemas.microsoft.com/office/drawing/2014/main" id="{727CA810-7A2E-4FC2-BB73-328662AC839C}"/>
            </a:ext>
          </a:extLst>
        </xdr:cNvPr>
        <xdr:cNvSpPr txBox="1"/>
      </xdr:nvSpPr>
      <xdr:spPr>
        <a:xfrm>
          <a:off x="5953125" y="30775275"/>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21</xdr:col>
      <xdr:colOff>238125</xdr:colOff>
      <xdr:row>105</xdr:row>
      <xdr:rowOff>66675</xdr:rowOff>
    </xdr:from>
    <xdr:ext cx="388568" cy="273858"/>
    <xdr:sp macro="" textlink="$AL$163">
      <xdr:nvSpPr>
        <xdr:cNvPr id="5408" name="テキスト ボックス S1-14">
          <a:extLst>
            <a:ext uri="{FF2B5EF4-FFF2-40B4-BE49-F238E27FC236}">
              <a16:creationId xmlns:a16="http://schemas.microsoft.com/office/drawing/2014/main" id="{4B568CC2-CE2B-40B3-A0F7-45BD2ED87BD8}"/>
            </a:ext>
          </a:extLst>
        </xdr:cNvPr>
        <xdr:cNvSpPr txBox="1"/>
      </xdr:nvSpPr>
      <xdr:spPr>
        <a:xfrm>
          <a:off x="5953125" y="31203900"/>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21</xdr:col>
      <xdr:colOff>238125</xdr:colOff>
      <xdr:row>106</xdr:row>
      <xdr:rowOff>66675</xdr:rowOff>
    </xdr:from>
    <xdr:ext cx="388568" cy="273858"/>
    <xdr:sp macro="" textlink="$AL$163">
      <xdr:nvSpPr>
        <xdr:cNvPr id="5409" name="テキスト ボックス S1-15">
          <a:extLst>
            <a:ext uri="{FF2B5EF4-FFF2-40B4-BE49-F238E27FC236}">
              <a16:creationId xmlns:a16="http://schemas.microsoft.com/office/drawing/2014/main" id="{86BA5AF1-421D-4DB7-93CE-3F11F12B3782}"/>
            </a:ext>
          </a:extLst>
        </xdr:cNvPr>
        <xdr:cNvSpPr txBox="1"/>
      </xdr:nvSpPr>
      <xdr:spPr>
        <a:xfrm>
          <a:off x="5953125" y="31632525"/>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21</xdr:col>
      <xdr:colOff>238125</xdr:colOff>
      <xdr:row>107</xdr:row>
      <xdr:rowOff>66675</xdr:rowOff>
    </xdr:from>
    <xdr:ext cx="388568" cy="273858"/>
    <xdr:sp macro="" textlink="$AL$163">
      <xdr:nvSpPr>
        <xdr:cNvPr id="5410" name="テキスト ボックス S1-16">
          <a:extLst>
            <a:ext uri="{FF2B5EF4-FFF2-40B4-BE49-F238E27FC236}">
              <a16:creationId xmlns:a16="http://schemas.microsoft.com/office/drawing/2014/main" id="{F38AD599-36EF-4DFB-A80E-F564041C6467}"/>
            </a:ext>
          </a:extLst>
        </xdr:cNvPr>
        <xdr:cNvSpPr txBox="1"/>
      </xdr:nvSpPr>
      <xdr:spPr>
        <a:xfrm>
          <a:off x="5953125" y="32061150"/>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21</xdr:col>
      <xdr:colOff>238125</xdr:colOff>
      <xdr:row>108</xdr:row>
      <xdr:rowOff>66675</xdr:rowOff>
    </xdr:from>
    <xdr:ext cx="388568" cy="273858"/>
    <xdr:sp macro="" textlink="$AL$163">
      <xdr:nvSpPr>
        <xdr:cNvPr id="5411" name="テキスト ボックス S1-17">
          <a:extLst>
            <a:ext uri="{FF2B5EF4-FFF2-40B4-BE49-F238E27FC236}">
              <a16:creationId xmlns:a16="http://schemas.microsoft.com/office/drawing/2014/main" id="{07EC23EC-DE83-4DE8-84A6-64DF6C2CC1B0}"/>
            </a:ext>
          </a:extLst>
        </xdr:cNvPr>
        <xdr:cNvSpPr txBox="1"/>
      </xdr:nvSpPr>
      <xdr:spPr>
        <a:xfrm>
          <a:off x="5953125" y="32489775"/>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21</xdr:col>
      <xdr:colOff>247650</xdr:colOff>
      <xdr:row>109</xdr:row>
      <xdr:rowOff>76200</xdr:rowOff>
    </xdr:from>
    <xdr:ext cx="388568" cy="273858"/>
    <xdr:sp macro="" textlink="$AL$163">
      <xdr:nvSpPr>
        <xdr:cNvPr id="5412" name="テキスト ボックス S1-18">
          <a:extLst>
            <a:ext uri="{FF2B5EF4-FFF2-40B4-BE49-F238E27FC236}">
              <a16:creationId xmlns:a16="http://schemas.microsoft.com/office/drawing/2014/main" id="{F4359790-4C29-48FE-8758-DA19A82DDB72}"/>
            </a:ext>
          </a:extLst>
        </xdr:cNvPr>
        <xdr:cNvSpPr txBox="1"/>
      </xdr:nvSpPr>
      <xdr:spPr>
        <a:xfrm>
          <a:off x="5962650" y="32927925"/>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mc:AlternateContent xmlns:mc="http://schemas.openxmlformats.org/markup-compatibility/2006">
    <mc:Choice xmlns:a14="http://schemas.microsoft.com/office/drawing/2010/main" Requires="a14">
      <xdr:twoCellAnchor editAs="oneCell">
        <xdr:from>
          <xdr:col>21</xdr:col>
          <xdr:colOff>38100</xdr:colOff>
          <xdr:row>92</xdr:row>
          <xdr:rowOff>38100</xdr:rowOff>
        </xdr:from>
        <xdr:to>
          <xdr:col>24</xdr:col>
          <xdr:colOff>213360</xdr:colOff>
          <xdr:row>92</xdr:row>
          <xdr:rowOff>365760</xdr:rowOff>
        </xdr:to>
        <xdr:sp macro="" textlink="">
          <xdr:nvSpPr>
            <xdr:cNvPr id="5330" name="Check Box S1-1" hidden="1">
              <a:extLst>
                <a:ext uri="{63B3BB69-23CF-44E3-9099-C40C66FF867C}">
                  <a14:compatExt spid="_x0000_s5330"/>
                </a:ext>
                <a:ext uri="{FF2B5EF4-FFF2-40B4-BE49-F238E27FC236}">
                  <a16:creationId xmlns:a16="http://schemas.microsoft.com/office/drawing/2014/main" id="{00000000-0008-0000-0100-0000D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93</xdr:row>
          <xdr:rowOff>60960</xdr:rowOff>
        </xdr:from>
        <xdr:to>
          <xdr:col>24</xdr:col>
          <xdr:colOff>213360</xdr:colOff>
          <xdr:row>93</xdr:row>
          <xdr:rowOff>381000</xdr:rowOff>
        </xdr:to>
        <xdr:sp macro="" textlink="">
          <xdr:nvSpPr>
            <xdr:cNvPr id="5332" name="Check Box S1-2" hidden="1">
              <a:extLst>
                <a:ext uri="{63B3BB69-23CF-44E3-9099-C40C66FF867C}">
                  <a14:compatExt spid="_x0000_s5332"/>
                </a:ext>
                <a:ext uri="{FF2B5EF4-FFF2-40B4-BE49-F238E27FC236}">
                  <a16:creationId xmlns:a16="http://schemas.microsoft.com/office/drawing/2014/main" id="{00000000-0008-0000-0100-0000D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94</xdr:row>
          <xdr:rowOff>0</xdr:rowOff>
        </xdr:from>
        <xdr:to>
          <xdr:col>24</xdr:col>
          <xdr:colOff>213360</xdr:colOff>
          <xdr:row>94</xdr:row>
          <xdr:rowOff>327660</xdr:rowOff>
        </xdr:to>
        <xdr:sp macro="" textlink="">
          <xdr:nvSpPr>
            <xdr:cNvPr id="5809" name="Check Box S1-3" hidden="1">
              <a:extLst>
                <a:ext uri="{63B3BB69-23CF-44E3-9099-C40C66FF867C}">
                  <a14:compatExt spid="_x0000_s5809"/>
                </a:ext>
                <a:ext uri="{FF2B5EF4-FFF2-40B4-BE49-F238E27FC236}">
                  <a16:creationId xmlns:a16="http://schemas.microsoft.com/office/drawing/2014/main" id="{00000000-0008-0000-0100-0000B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95</xdr:row>
          <xdr:rowOff>30480</xdr:rowOff>
        </xdr:from>
        <xdr:to>
          <xdr:col>24</xdr:col>
          <xdr:colOff>213360</xdr:colOff>
          <xdr:row>95</xdr:row>
          <xdr:rowOff>350520</xdr:rowOff>
        </xdr:to>
        <xdr:sp macro="" textlink="">
          <xdr:nvSpPr>
            <xdr:cNvPr id="5333" name="Check Box S1-4" hidden="1">
              <a:extLst>
                <a:ext uri="{63B3BB69-23CF-44E3-9099-C40C66FF867C}">
                  <a14:compatExt spid="_x0000_s5333"/>
                </a:ext>
                <a:ext uri="{FF2B5EF4-FFF2-40B4-BE49-F238E27FC236}">
                  <a16:creationId xmlns:a16="http://schemas.microsoft.com/office/drawing/2014/main" id="{00000000-0008-0000-0100-0000D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96</xdr:row>
          <xdr:rowOff>22860</xdr:rowOff>
        </xdr:from>
        <xdr:to>
          <xdr:col>24</xdr:col>
          <xdr:colOff>213360</xdr:colOff>
          <xdr:row>96</xdr:row>
          <xdr:rowOff>342900</xdr:rowOff>
        </xdr:to>
        <xdr:sp macro="" textlink="">
          <xdr:nvSpPr>
            <xdr:cNvPr id="5334" name="Check Box S1-5" hidden="1">
              <a:extLst>
                <a:ext uri="{63B3BB69-23CF-44E3-9099-C40C66FF867C}">
                  <a14:compatExt spid="_x0000_s5334"/>
                </a:ext>
                <a:ext uri="{FF2B5EF4-FFF2-40B4-BE49-F238E27FC236}">
                  <a16:creationId xmlns:a16="http://schemas.microsoft.com/office/drawing/2014/main" id="{00000000-0008-0000-0100-0000D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97</xdr:row>
          <xdr:rowOff>60960</xdr:rowOff>
        </xdr:from>
        <xdr:to>
          <xdr:col>24</xdr:col>
          <xdr:colOff>213360</xdr:colOff>
          <xdr:row>97</xdr:row>
          <xdr:rowOff>381000</xdr:rowOff>
        </xdr:to>
        <xdr:sp macro="" textlink="">
          <xdr:nvSpPr>
            <xdr:cNvPr id="5335" name="Check Box S1-6" hidden="1">
              <a:extLst>
                <a:ext uri="{63B3BB69-23CF-44E3-9099-C40C66FF867C}">
                  <a14:compatExt spid="_x0000_s5335"/>
                </a:ext>
                <a:ext uri="{FF2B5EF4-FFF2-40B4-BE49-F238E27FC236}">
                  <a16:creationId xmlns:a16="http://schemas.microsoft.com/office/drawing/2014/main" id="{00000000-0008-0000-0100-0000D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98</xdr:row>
          <xdr:rowOff>45720</xdr:rowOff>
        </xdr:from>
        <xdr:to>
          <xdr:col>24</xdr:col>
          <xdr:colOff>213360</xdr:colOff>
          <xdr:row>98</xdr:row>
          <xdr:rowOff>373380</xdr:rowOff>
        </xdr:to>
        <xdr:sp macro="" textlink="">
          <xdr:nvSpPr>
            <xdr:cNvPr id="5336" name="Check Box S1-7" hidden="1">
              <a:extLst>
                <a:ext uri="{63B3BB69-23CF-44E3-9099-C40C66FF867C}">
                  <a14:compatExt spid="_x0000_s5336"/>
                </a:ext>
                <a:ext uri="{FF2B5EF4-FFF2-40B4-BE49-F238E27FC236}">
                  <a16:creationId xmlns:a16="http://schemas.microsoft.com/office/drawing/2014/main" id="{00000000-0008-0000-0100-0000D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99</xdr:row>
          <xdr:rowOff>60960</xdr:rowOff>
        </xdr:from>
        <xdr:to>
          <xdr:col>24</xdr:col>
          <xdr:colOff>213360</xdr:colOff>
          <xdr:row>99</xdr:row>
          <xdr:rowOff>381000</xdr:rowOff>
        </xdr:to>
        <xdr:sp macro="" textlink="">
          <xdr:nvSpPr>
            <xdr:cNvPr id="5740" name="Check Box S1-8" hidden="1">
              <a:extLst>
                <a:ext uri="{63B3BB69-23CF-44E3-9099-C40C66FF867C}">
                  <a14:compatExt spid="_x0000_s5740"/>
                </a:ext>
                <a:ext uri="{FF2B5EF4-FFF2-40B4-BE49-F238E27FC236}">
                  <a16:creationId xmlns:a16="http://schemas.microsoft.com/office/drawing/2014/main" id="{00000000-0008-0000-0100-00006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100</xdr:row>
          <xdr:rowOff>76200</xdr:rowOff>
        </xdr:from>
        <xdr:to>
          <xdr:col>24</xdr:col>
          <xdr:colOff>213360</xdr:colOff>
          <xdr:row>100</xdr:row>
          <xdr:rowOff>403860</xdr:rowOff>
        </xdr:to>
        <xdr:sp macro="" textlink="">
          <xdr:nvSpPr>
            <xdr:cNvPr id="5742" name="Check Box S1-9" hidden="1">
              <a:extLst>
                <a:ext uri="{63B3BB69-23CF-44E3-9099-C40C66FF867C}">
                  <a14:compatExt spid="_x0000_s5742"/>
                </a:ext>
                <a:ext uri="{FF2B5EF4-FFF2-40B4-BE49-F238E27FC236}">
                  <a16:creationId xmlns:a16="http://schemas.microsoft.com/office/drawing/2014/main" id="{00000000-0008-0000-0100-00006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101</xdr:row>
          <xdr:rowOff>60960</xdr:rowOff>
        </xdr:from>
        <xdr:to>
          <xdr:col>24</xdr:col>
          <xdr:colOff>213360</xdr:colOff>
          <xdr:row>101</xdr:row>
          <xdr:rowOff>381000</xdr:rowOff>
        </xdr:to>
        <xdr:sp macro="" textlink="">
          <xdr:nvSpPr>
            <xdr:cNvPr id="5337" name="Check Box S1-10" hidden="1">
              <a:extLst>
                <a:ext uri="{63B3BB69-23CF-44E3-9099-C40C66FF867C}">
                  <a14:compatExt spid="_x0000_s5337"/>
                </a:ext>
                <a:ext uri="{FF2B5EF4-FFF2-40B4-BE49-F238E27FC236}">
                  <a16:creationId xmlns:a16="http://schemas.microsoft.com/office/drawing/2014/main" id="{00000000-0008-0000-0100-0000D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102</xdr:row>
          <xdr:rowOff>60960</xdr:rowOff>
        </xdr:from>
        <xdr:to>
          <xdr:col>24</xdr:col>
          <xdr:colOff>213360</xdr:colOff>
          <xdr:row>102</xdr:row>
          <xdr:rowOff>381000</xdr:rowOff>
        </xdr:to>
        <xdr:sp macro="" textlink="">
          <xdr:nvSpPr>
            <xdr:cNvPr id="5338" name="Check Box S1-11" hidden="1">
              <a:extLst>
                <a:ext uri="{63B3BB69-23CF-44E3-9099-C40C66FF867C}">
                  <a14:compatExt spid="_x0000_s5338"/>
                </a:ext>
                <a:ext uri="{FF2B5EF4-FFF2-40B4-BE49-F238E27FC236}">
                  <a16:creationId xmlns:a16="http://schemas.microsoft.com/office/drawing/2014/main" id="{00000000-0008-0000-0100-0000D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103</xdr:row>
          <xdr:rowOff>45720</xdr:rowOff>
        </xdr:from>
        <xdr:to>
          <xdr:col>24</xdr:col>
          <xdr:colOff>213360</xdr:colOff>
          <xdr:row>103</xdr:row>
          <xdr:rowOff>373380</xdr:rowOff>
        </xdr:to>
        <xdr:sp macro="" textlink="">
          <xdr:nvSpPr>
            <xdr:cNvPr id="5595" name="Check Box S1-12" hidden="1">
              <a:extLst>
                <a:ext uri="{63B3BB69-23CF-44E3-9099-C40C66FF867C}">
                  <a14:compatExt spid="_x0000_s5595"/>
                </a:ext>
                <a:ext uri="{FF2B5EF4-FFF2-40B4-BE49-F238E27FC236}">
                  <a16:creationId xmlns:a16="http://schemas.microsoft.com/office/drawing/2014/main" id="{00000000-0008-0000-0100-0000D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104</xdr:row>
          <xdr:rowOff>60960</xdr:rowOff>
        </xdr:from>
        <xdr:to>
          <xdr:col>24</xdr:col>
          <xdr:colOff>213360</xdr:colOff>
          <xdr:row>104</xdr:row>
          <xdr:rowOff>381000</xdr:rowOff>
        </xdr:to>
        <xdr:sp macro="" textlink="">
          <xdr:nvSpPr>
            <xdr:cNvPr id="5339" name="Check Box S1-13" hidden="1">
              <a:extLst>
                <a:ext uri="{63B3BB69-23CF-44E3-9099-C40C66FF867C}">
                  <a14:compatExt spid="_x0000_s5339"/>
                </a:ext>
                <a:ext uri="{FF2B5EF4-FFF2-40B4-BE49-F238E27FC236}">
                  <a16:creationId xmlns:a16="http://schemas.microsoft.com/office/drawing/2014/main" id="{00000000-0008-0000-0100-0000D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105</xdr:row>
          <xdr:rowOff>45720</xdr:rowOff>
        </xdr:from>
        <xdr:to>
          <xdr:col>24</xdr:col>
          <xdr:colOff>213360</xdr:colOff>
          <xdr:row>105</xdr:row>
          <xdr:rowOff>373380</xdr:rowOff>
        </xdr:to>
        <xdr:sp macro="" textlink="">
          <xdr:nvSpPr>
            <xdr:cNvPr id="5396" name="Check Box S1-14" hidden="1">
              <a:extLst>
                <a:ext uri="{63B3BB69-23CF-44E3-9099-C40C66FF867C}">
                  <a14:compatExt spid="_x0000_s5399"/>
                </a:ext>
                <a:ext uri="{FF2B5EF4-FFF2-40B4-BE49-F238E27FC236}">
                  <a16:creationId xmlns:a16="http://schemas.microsoft.com/office/drawing/2014/main" id="{00000000-0008-0000-0100-00001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106</xdr:row>
          <xdr:rowOff>45720</xdr:rowOff>
        </xdr:from>
        <xdr:to>
          <xdr:col>24</xdr:col>
          <xdr:colOff>213360</xdr:colOff>
          <xdr:row>106</xdr:row>
          <xdr:rowOff>373380</xdr:rowOff>
        </xdr:to>
        <xdr:sp macro="" textlink="">
          <xdr:nvSpPr>
            <xdr:cNvPr id="5397" name="Check Box S1-15" hidden="1">
              <a:extLst>
                <a:ext uri="{63B3BB69-23CF-44E3-9099-C40C66FF867C}">
                  <a14:compatExt spid="_x0000_s5400"/>
                </a:ext>
                <a:ext uri="{FF2B5EF4-FFF2-40B4-BE49-F238E27FC236}">
                  <a16:creationId xmlns:a16="http://schemas.microsoft.com/office/drawing/2014/main" id="{00000000-0008-0000-0100-00001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107</xdr:row>
          <xdr:rowOff>60960</xdr:rowOff>
        </xdr:from>
        <xdr:to>
          <xdr:col>24</xdr:col>
          <xdr:colOff>213360</xdr:colOff>
          <xdr:row>107</xdr:row>
          <xdr:rowOff>381000</xdr:rowOff>
        </xdr:to>
        <xdr:sp macro="" textlink="">
          <xdr:nvSpPr>
            <xdr:cNvPr id="5398" name="Check Box S1-16" hidden="1">
              <a:extLst>
                <a:ext uri="{63B3BB69-23CF-44E3-9099-C40C66FF867C}">
                  <a14:compatExt spid="_x0000_s5401"/>
                </a:ext>
                <a:ext uri="{FF2B5EF4-FFF2-40B4-BE49-F238E27FC236}">
                  <a16:creationId xmlns:a16="http://schemas.microsoft.com/office/drawing/2014/main" id="{00000000-0008-0000-0100-00001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108</xdr:row>
          <xdr:rowOff>60960</xdr:rowOff>
        </xdr:from>
        <xdr:to>
          <xdr:col>24</xdr:col>
          <xdr:colOff>213360</xdr:colOff>
          <xdr:row>108</xdr:row>
          <xdr:rowOff>381000</xdr:rowOff>
        </xdr:to>
        <xdr:sp macro="" textlink="">
          <xdr:nvSpPr>
            <xdr:cNvPr id="5427" name="Check Box S1-17" hidden="1">
              <a:extLst>
                <a:ext uri="{63B3BB69-23CF-44E3-9099-C40C66FF867C}">
                  <a14:compatExt spid="_x0000_s5402"/>
                </a:ext>
                <a:ext uri="{FF2B5EF4-FFF2-40B4-BE49-F238E27FC236}">
                  <a16:creationId xmlns:a16="http://schemas.microsoft.com/office/drawing/2014/main" id="{00000000-0008-0000-0100-00003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109</xdr:row>
          <xdr:rowOff>30480</xdr:rowOff>
        </xdr:from>
        <xdr:to>
          <xdr:col>24</xdr:col>
          <xdr:colOff>213360</xdr:colOff>
          <xdr:row>109</xdr:row>
          <xdr:rowOff>350520</xdr:rowOff>
        </xdr:to>
        <xdr:sp macro="" textlink="">
          <xdr:nvSpPr>
            <xdr:cNvPr id="5428" name="Check Box S1-18" hidden="1">
              <a:extLst>
                <a:ext uri="{63B3BB69-23CF-44E3-9099-C40C66FF867C}">
                  <a14:compatExt spid="_x0000_s5403"/>
                </a:ext>
                <a:ext uri="{FF2B5EF4-FFF2-40B4-BE49-F238E27FC236}">
                  <a16:creationId xmlns:a16="http://schemas.microsoft.com/office/drawing/2014/main" id="{00000000-0008-0000-0100-00003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28575</xdr:colOff>
      <xdr:row>2</xdr:row>
      <xdr:rowOff>38100</xdr:rowOff>
    </xdr:from>
    <xdr:to>
      <xdr:col>40</xdr:col>
      <xdr:colOff>542700</xdr:colOff>
      <xdr:row>2</xdr:row>
      <xdr:rowOff>38100</xdr:rowOff>
    </xdr:to>
    <xdr:cxnSp macro="">
      <xdr:nvCxnSpPr>
        <xdr:cNvPr id="5576" name="----- グループ S1 -----">
          <a:extLst>
            <a:ext uri="{FF2B5EF4-FFF2-40B4-BE49-F238E27FC236}">
              <a16:creationId xmlns:a16="http://schemas.microsoft.com/office/drawing/2014/main" id="{C8B10853-E7B1-4B21-9312-8E8CBE66885F}"/>
            </a:ext>
          </a:extLst>
        </xdr:cNvPr>
        <xdr:cNvCxnSpPr/>
      </xdr:nvCxnSpPr>
      <xdr:spPr>
        <a:xfrm>
          <a:off x="15544800" y="542925"/>
          <a:ext cx="18000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oneCellAnchor>
    <xdr:from>
      <xdr:col>26</xdr:col>
      <xdr:colOff>238125</xdr:colOff>
      <xdr:row>92</xdr:row>
      <xdr:rowOff>95250</xdr:rowOff>
    </xdr:from>
    <xdr:ext cx="388568" cy="273858"/>
    <xdr:sp macro="" textlink="$AL$163">
      <xdr:nvSpPr>
        <xdr:cNvPr id="5413" name="テキスト ボックス S2-1">
          <a:extLst>
            <a:ext uri="{FF2B5EF4-FFF2-40B4-BE49-F238E27FC236}">
              <a16:creationId xmlns:a16="http://schemas.microsoft.com/office/drawing/2014/main" id="{42202760-B1A0-4571-B011-C7B147FF6A16}"/>
            </a:ext>
          </a:extLst>
        </xdr:cNvPr>
        <xdr:cNvSpPr txBox="1"/>
      </xdr:nvSpPr>
      <xdr:spPr>
        <a:xfrm>
          <a:off x="7286625" y="26412825"/>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26</xdr:col>
      <xdr:colOff>238125</xdr:colOff>
      <xdr:row>93</xdr:row>
      <xdr:rowOff>94059</xdr:rowOff>
    </xdr:from>
    <xdr:ext cx="388568" cy="273858"/>
    <xdr:sp macro="" textlink="$AL$163">
      <xdr:nvSpPr>
        <xdr:cNvPr id="5414" name="テキスト ボックス S2-2">
          <a:extLst>
            <a:ext uri="{FF2B5EF4-FFF2-40B4-BE49-F238E27FC236}">
              <a16:creationId xmlns:a16="http://schemas.microsoft.com/office/drawing/2014/main" id="{BCED9186-FEE6-4F02-A1BB-DD39815E8AFE}"/>
            </a:ext>
          </a:extLst>
        </xdr:cNvPr>
        <xdr:cNvSpPr txBox="1"/>
      </xdr:nvSpPr>
      <xdr:spPr>
        <a:xfrm>
          <a:off x="7286625" y="26840259"/>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26</xdr:col>
      <xdr:colOff>238125</xdr:colOff>
      <xdr:row>94</xdr:row>
      <xdr:rowOff>64293</xdr:rowOff>
    </xdr:from>
    <xdr:ext cx="388568" cy="273858"/>
    <xdr:sp macro="" textlink="$AL$163">
      <xdr:nvSpPr>
        <xdr:cNvPr id="5437" name="テキスト ボックス S2-3">
          <a:extLst>
            <a:ext uri="{FF2B5EF4-FFF2-40B4-BE49-F238E27FC236}">
              <a16:creationId xmlns:a16="http://schemas.microsoft.com/office/drawing/2014/main" id="{725C4898-BBBC-42E5-B47B-ED1A9724F479}"/>
            </a:ext>
          </a:extLst>
        </xdr:cNvPr>
        <xdr:cNvSpPr txBox="1"/>
      </xdr:nvSpPr>
      <xdr:spPr>
        <a:xfrm>
          <a:off x="7172325" y="36554568"/>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26</xdr:col>
      <xdr:colOff>238125</xdr:colOff>
      <xdr:row>95</xdr:row>
      <xdr:rowOff>92868</xdr:rowOff>
    </xdr:from>
    <xdr:ext cx="388568" cy="273858"/>
    <xdr:sp macro="" textlink="$AL$163">
      <xdr:nvSpPr>
        <xdr:cNvPr id="5415" name="テキスト ボックス S2-4">
          <a:extLst>
            <a:ext uri="{FF2B5EF4-FFF2-40B4-BE49-F238E27FC236}">
              <a16:creationId xmlns:a16="http://schemas.microsoft.com/office/drawing/2014/main" id="{991DB52A-7891-4CBB-9722-F50878134951}"/>
            </a:ext>
          </a:extLst>
        </xdr:cNvPr>
        <xdr:cNvSpPr txBox="1"/>
      </xdr:nvSpPr>
      <xdr:spPr>
        <a:xfrm>
          <a:off x="7286625" y="27267693"/>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26</xdr:col>
      <xdr:colOff>238125</xdr:colOff>
      <xdr:row>96</xdr:row>
      <xdr:rowOff>91677</xdr:rowOff>
    </xdr:from>
    <xdr:ext cx="388568" cy="273858"/>
    <xdr:sp macro="" textlink="$AL$163">
      <xdr:nvSpPr>
        <xdr:cNvPr id="5416" name="テキスト ボックス S2-5">
          <a:extLst>
            <a:ext uri="{FF2B5EF4-FFF2-40B4-BE49-F238E27FC236}">
              <a16:creationId xmlns:a16="http://schemas.microsoft.com/office/drawing/2014/main" id="{E5C6D2DD-2EB3-4388-9D59-DD41DDEDA1DE}"/>
            </a:ext>
          </a:extLst>
        </xdr:cNvPr>
        <xdr:cNvSpPr txBox="1"/>
      </xdr:nvSpPr>
      <xdr:spPr>
        <a:xfrm>
          <a:off x="7286625" y="27695127"/>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26</xdr:col>
      <xdr:colOff>238125</xdr:colOff>
      <xdr:row>97</xdr:row>
      <xdr:rowOff>90486</xdr:rowOff>
    </xdr:from>
    <xdr:ext cx="388568" cy="273858"/>
    <xdr:sp macro="" textlink="$AL$163">
      <xdr:nvSpPr>
        <xdr:cNvPr id="5417" name="テキスト ボックス S2-6">
          <a:extLst>
            <a:ext uri="{FF2B5EF4-FFF2-40B4-BE49-F238E27FC236}">
              <a16:creationId xmlns:a16="http://schemas.microsoft.com/office/drawing/2014/main" id="{C38122F2-6E0A-4220-9C1A-E9D7ACA2C808}"/>
            </a:ext>
          </a:extLst>
        </xdr:cNvPr>
        <xdr:cNvSpPr txBox="1"/>
      </xdr:nvSpPr>
      <xdr:spPr>
        <a:xfrm>
          <a:off x="7286625" y="28122561"/>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26</xdr:col>
      <xdr:colOff>238125</xdr:colOff>
      <xdr:row>98</xdr:row>
      <xdr:rowOff>89295</xdr:rowOff>
    </xdr:from>
    <xdr:ext cx="388568" cy="273858"/>
    <xdr:sp macro="" textlink="$AL$163">
      <xdr:nvSpPr>
        <xdr:cNvPr id="5418" name="テキスト ボックス S2-7">
          <a:extLst>
            <a:ext uri="{FF2B5EF4-FFF2-40B4-BE49-F238E27FC236}">
              <a16:creationId xmlns:a16="http://schemas.microsoft.com/office/drawing/2014/main" id="{9B1BC568-7766-4CCF-957B-87E543F81682}"/>
            </a:ext>
          </a:extLst>
        </xdr:cNvPr>
        <xdr:cNvSpPr txBox="1"/>
      </xdr:nvSpPr>
      <xdr:spPr>
        <a:xfrm>
          <a:off x="7286625" y="28549995"/>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26</xdr:col>
      <xdr:colOff>238125</xdr:colOff>
      <xdr:row>99</xdr:row>
      <xdr:rowOff>88104</xdr:rowOff>
    </xdr:from>
    <xdr:ext cx="388568" cy="273858"/>
    <xdr:sp macro="" textlink="$AL$163">
      <xdr:nvSpPr>
        <xdr:cNvPr id="5568" name="テキスト ボックス S2-8">
          <a:extLst>
            <a:ext uri="{FF2B5EF4-FFF2-40B4-BE49-F238E27FC236}">
              <a16:creationId xmlns:a16="http://schemas.microsoft.com/office/drawing/2014/main" id="{24708070-2704-47DE-B2A2-0ED05C496504}"/>
            </a:ext>
          </a:extLst>
        </xdr:cNvPr>
        <xdr:cNvSpPr txBox="1"/>
      </xdr:nvSpPr>
      <xdr:spPr>
        <a:xfrm>
          <a:off x="7286625" y="28977429"/>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26</xdr:col>
      <xdr:colOff>238125</xdr:colOff>
      <xdr:row>100</xdr:row>
      <xdr:rowOff>86913</xdr:rowOff>
    </xdr:from>
    <xdr:ext cx="388568" cy="273858"/>
    <xdr:sp macro="" textlink="$AL$163">
      <xdr:nvSpPr>
        <xdr:cNvPr id="5578" name="テキスト ボックス S2-9">
          <a:extLst>
            <a:ext uri="{FF2B5EF4-FFF2-40B4-BE49-F238E27FC236}">
              <a16:creationId xmlns:a16="http://schemas.microsoft.com/office/drawing/2014/main" id="{AFC4F010-990A-488F-9CB2-30849FEA6620}"/>
            </a:ext>
          </a:extLst>
        </xdr:cNvPr>
        <xdr:cNvSpPr txBox="1"/>
      </xdr:nvSpPr>
      <xdr:spPr>
        <a:xfrm>
          <a:off x="7286625" y="29404863"/>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26</xdr:col>
      <xdr:colOff>238125</xdr:colOff>
      <xdr:row>101</xdr:row>
      <xdr:rowOff>85722</xdr:rowOff>
    </xdr:from>
    <xdr:ext cx="388568" cy="273858"/>
    <xdr:sp macro="" textlink="$AL$163">
      <xdr:nvSpPr>
        <xdr:cNvPr id="5419" name="テキスト ボックス S2-10">
          <a:extLst>
            <a:ext uri="{FF2B5EF4-FFF2-40B4-BE49-F238E27FC236}">
              <a16:creationId xmlns:a16="http://schemas.microsoft.com/office/drawing/2014/main" id="{D834E138-D62C-48FB-A806-D58A8AD68360}"/>
            </a:ext>
          </a:extLst>
        </xdr:cNvPr>
        <xdr:cNvSpPr txBox="1"/>
      </xdr:nvSpPr>
      <xdr:spPr>
        <a:xfrm>
          <a:off x="7286625" y="29832297"/>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26</xdr:col>
      <xdr:colOff>238125</xdr:colOff>
      <xdr:row>102</xdr:row>
      <xdr:rowOff>84531</xdr:rowOff>
    </xdr:from>
    <xdr:ext cx="388568" cy="273858"/>
    <xdr:sp macro="" textlink="$AL$163">
      <xdr:nvSpPr>
        <xdr:cNvPr id="5420" name="テキスト ボックス S2-11">
          <a:extLst>
            <a:ext uri="{FF2B5EF4-FFF2-40B4-BE49-F238E27FC236}">
              <a16:creationId xmlns:a16="http://schemas.microsoft.com/office/drawing/2014/main" id="{D1502D76-A156-4C8A-82A5-293B23E3A347}"/>
            </a:ext>
          </a:extLst>
        </xdr:cNvPr>
        <xdr:cNvSpPr txBox="1"/>
      </xdr:nvSpPr>
      <xdr:spPr>
        <a:xfrm>
          <a:off x="7286625" y="30259731"/>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26</xdr:col>
      <xdr:colOff>238125</xdr:colOff>
      <xdr:row>103</xdr:row>
      <xdr:rowOff>83340</xdr:rowOff>
    </xdr:from>
    <xdr:ext cx="388568" cy="273858"/>
    <xdr:sp macro="" textlink="$AL$163">
      <xdr:nvSpPr>
        <xdr:cNvPr id="5223" name="テキスト ボックス S2-12">
          <a:extLst>
            <a:ext uri="{FF2B5EF4-FFF2-40B4-BE49-F238E27FC236}">
              <a16:creationId xmlns:a16="http://schemas.microsoft.com/office/drawing/2014/main" id="{B48EE3A0-B070-43FE-A0AC-F68DDCDD7892}"/>
            </a:ext>
          </a:extLst>
        </xdr:cNvPr>
        <xdr:cNvSpPr txBox="1"/>
      </xdr:nvSpPr>
      <xdr:spPr>
        <a:xfrm>
          <a:off x="7286625" y="30687165"/>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26</xdr:col>
      <xdr:colOff>238125</xdr:colOff>
      <xdr:row>104</xdr:row>
      <xdr:rowOff>82149</xdr:rowOff>
    </xdr:from>
    <xdr:ext cx="388568" cy="273858"/>
    <xdr:sp macro="" textlink="$AL$163">
      <xdr:nvSpPr>
        <xdr:cNvPr id="5421" name="テキスト ボックス S2-13">
          <a:extLst>
            <a:ext uri="{FF2B5EF4-FFF2-40B4-BE49-F238E27FC236}">
              <a16:creationId xmlns:a16="http://schemas.microsoft.com/office/drawing/2014/main" id="{9EB08FE2-E996-45FA-94B1-684985E39823}"/>
            </a:ext>
          </a:extLst>
        </xdr:cNvPr>
        <xdr:cNvSpPr txBox="1"/>
      </xdr:nvSpPr>
      <xdr:spPr>
        <a:xfrm>
          <a:off x="7286625" y="31114599"/>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26</xdr:col>
      <xdr:colOff>238125</xdr:colOff>
      <xdr:row>105</xdr:row>
      <xdr:rowOff>80958</xdr:rowOff>
    </xdr:from>
    <xdr:ext cx="388568" cy="273858"/>
    <xdr:sp macro="" textlink="$AL$163">
      <xdr:nvSpPr>
        <xdr:cNvPr id="5422" name="テキスト ボックス S2-14">
          <a:extLst>
            <a:ext uri="{FF2B5EF4-FFF2-40B4-BE49-F238E27FC236}">
              <a16:creationId xmlns:a16="http://schemas.microsoft.com/office/drawing/2014/main" id="{5785B844-30DC-4A3A-9488-27215682BC1E}"/>
            </a:ext>
          </a:extLst>
        </xdr:cNvPr>
        <xdr:cNvSpPr txBox="1"/>
      </xdr:nvSpPr>
      <xdr:spPr>
        <a:xfrm>
          <a:off x="7286625" y="31542033"/>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26</xdr:col>
      <xdr:colOff>238125</xdr:colOff>
      <xdr:row>106</xdr:row>
      <xdr:rowOff>79767</xdr:rowOff>
    </xdr:from>
    <xdr:ext cx="388568" cy="273858"/>
    <xdr:sp macro="" textlink="$AL$163">
      <xdr:nvSpPr>
        <xdr:cNvPr id="5423" name="テキスト ボックス S2-15">
          <a:extLst>
            <a:ext uri="{FF2B5EF4-FFF2-40B4-BE49-F238E27FC236}">
              <a16:creationId xmlns:a16="http://schemas.microsoft.com/office/drawing/2014/main" id="{653B682A-64A6-4319-A40A-4DF581B9C8A0}"/>
            </a:ext>
          </a:extLst>
        </xdr:cNvPr>
        <xdr:cNvSpPr txBox="1"/>
      </xdr:nvSpPr>
      <xdr:spPr>
        <a:xfrm>
          <a:off x="7286625" y="31969467"/>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26</xdr:col>
      <xdr:colOff>238125</xdr:colOff>
      <xdr:row>107</xdr:row>
      <xdr:rowOff>78576</xdr:rowOff>
    </xdr:from>
    <xdr:ext cx="388568" cy="273858"/>
    <xdr:sp macro="" textlink="$AL$163">
      <xdr:nvSpPr>
        <xdr:cNvPr id="5424" name="テキスト ボックス S2-16">
          <a:extLst>
            <a:ext uri="{FF2B5EF4-FFF2-40B4-BE49-F238E27FC236}">
              <a16:creationId xmlns:a16="http://schemas.microsoft.com/office/drawing/2014/main" id="{373A6CF4-261A-47AA-B84E-F69A5B3B378E}"/>
            </a:ext>
          </a:extLst>
        </xdr:cNvPr>
        <xdr:cNvSpPr txBox="1"/>
      </xdr:nvSpPr>
      <xdr:spPr>
        <a:xfrm>
          <a:off x="7286625" y="32396901"/>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26</xdr:col>
      <xdr:colOff>238125</xdr:colOff>
      <xdr:row>108</xdr:row>
      <xdr:rowOff>77385</xdr:rowOff>
    </xdr:from>
    <xdr:ext cx="388568" cy="273858"/>
    <xdr:sp macro="" textlink="$AL$163">
      <xdr:nvSpPr>
        <xdr:cNvPr id="5425" name="テキスト ボックス S2-17">
          <a:extLst>
            <a:ext uri="{FF2B5EF4-FFF2-40B4-BE49-F238E27FC236}">
              <a16:creationId xmlns:a16="http://schemas.microsoft.com/office/drawing/2014/main" id="{9E91FF42-A41E-4516-901A-CAD551AB256D}"/>
            </a:ext>
          </a:extLst>
        </xdr:cNvPr>
        <xdr:cNvSpPr txBox="1"/>
      </xdr:nvSpPr>
      <xdr:spPr>
        <a:xfrm>
          <a:off x="7286625" y="32824335"/>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xdr:oneCellAnchor>
    <xdr:from>
      <xdr:col>26</xdr:col>
      <xdr:colOff>238125</xdr:colOff>
      <xdr:row>109</xdr:row>
      <xdr:rowOff>76200</xdr:rowOff>
    </xdr:from>
    <xdr:ext cx="388568" cy="273858"/>
    <xdr:sp macro="" textlink="$AL$163">
      <xdr:nvSpPr>
        <xdr:cNvPr id="5426" name="テキスト ボックス S2-18">
          <a:extLst>
            <a:ext uri="{FF2B5EF4-FFF2-40B4-BE49-F238E27FC236}">
              <a16:creationId xmlns:a16="http://schemas.microsoft.com/office/drawing/2014/main" id="{DEF67C0F-8B7D-4F50-AF47-4315ABFC9B70}"/>
            </a:ext>
          </a:extLst>
        </xdr:cNvPr>
        <xdr:cNvSpPr txBox="1"/>
      </xdr:nvSpPr>
      <xdr:spPr>
        <a:xfrm>
          <a:off x="7286625" y="33251775"/>
          <a:ext cx="388568" cy="2738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nSpc>
              <a:spcPts val="1320"/>
            </a:lnSpc>
          </a:pPr>
          <a:fld id="{147EF90C-47FD-4C94-B4CD-04066EBDC4B0}" type="TxLink">
            <a:rPr kumimoji="1" lang="ja-JP" altLang="en-US" sz="1100" b="0" i="0" u="none" strike="noStrike">
              <a:solidFill>
                <a:srgbClr val="000000"/>
              </a:solidFill>
              <a:latin typeface="Meiryo UI"/>
              <a:ea typeface="Meiryo UI"/>
            </a:rPr>
            <a:pPr>
              <a:lnSpc>
                <a:spcPts val="1320"/>
              </a:lnSpc>
            </a:pPr>
            <a:t>あり</a:t>
          </a:fld>
          <a:endParaRPr kumimoji="1" lang="en-US" altLang="en-US" sz="1100" b="0" i="0" u="none" strike="noStrike">
            <a:solidFill>
              <a:srgbClr val="000000"/>
            </a:solidFill>
            <a:latin typeface="Meiryo UI"/>
            <a:ea typeface="Meiryo UI"/>
          </a:endParaRPr>
        </a:p>
      </xdr:txBody>
    </xdr:sp>
    <xdr:clientData/>
  </xdr:oneCellAnchor>
  <mc:AlternateContent xmlns:mc="http://schemas.openxmlformats.org/markup-compatibility/2006">
    <mc:Choice xmlns:a14="http://schemas.microsoft.com/office/drawing/2010/main" Requires="a14">
      <xdr:twoCellAnchor editAs="oneCell">
        <xdr:from>
          <xdr:col>26</xdr:col>
          <xdr:colOff>30480</xdr:colOff>
          <xdr:row>92</xdr:row>
          <xdr:rowOff>45720</xdr:rowOff>
        </xdr:from>
        <xdr:to>
          <xdr:col>29</xdr:col>
          <xdr:colOff>198120</xdr:colOff>
          <xdr:row>92</xdr:row>
          <xdr:rowOff>373380</xdr:rowOff>
        </xdr:to>
        <xdr:sp macro="" textlink="">
          <xdr:nvSpPr>
            <xdr:cNvPr id="4" name="Check Box S2-1" hidden="1">
              <a:extLst>
                <a:ext uri="{63B3BB69-23CF-44E3-9099-C40C66FF867C}">
                  <a14:compatExt spid="_x0000_s5411"/>
                </a:ext>
                <a:ext uri="{FF2B5EF4-FFF2-40B4-BE49-F238E27FC236}">
                  <a16:creationId xmlns:a16="http://schemas.microsoft.com/office/drawing/2014/main" id="{00000000-0008-0000-01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30480</xdr:colOff>
          <xdr:row>93</xdr:row>
          <xdr:rowOff>60960</xdr:rowOff>
        </xdr:from>
        <xdr:to>
          <xdr:col>29</xdr:col>
          <xdr:colOff>198120</xdr:colOff>
          <xdr:row>93</xdr:row>
          <xdr:rowOff>381000</xdr:rowOff>
        </xdr:to>
        <xdr:sp macro="" textlink="">
          <xdr:nvSpPr>
            <xdr:cNvPr id="5" name="Check Box S2-2" hidden="1">
              <a:extLst>
                <a:ext uri="{63B3BB69-23CF-44E3-9099-C40C66FF867C}">
                  <a14:compatExt spid="_x0000_s5412"/>
                </a:ext>
                <a:ext uri="{FF2B5EF4-FFF2-40B4-BE49-F238E27FC236}">
                  <a16:creationId xmlns:a16="http://schemas.microsoft.com/office/drawing/2014/main" id="{00000000-0008-0000-01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30480</xdr:colOff>
          <xdr:row>94</xdr:row>
          <xdr:rowOff>30480</xdr:rowOff>
        </xdr:from>
        <xdr:to>
          <xdr:col>29</xdr:col>
          <xdr:colOff>198120</xdr:colOff>
          <xdr:row>94</xdr:row>
          <xdr:rowOff>350520</xdr:rowOff>
        </xdr:to>
        <xdr:sp macro="" textlink="">
          <xdr:nvSpPr>
            <xdr:cNvPr id="5810" name="Check Box S2-3" hidden="1">
              <a:extLst>
                <a:ext uri="{63B3BB69-23CF-44E3-9099-C40C66FF867C}">
                  <a14:compatExt spid="_x0000_s5810"/>
                </a:ext>
                <a:ext uri="{FF2B5EF4-FFF2-40B4-BE49-F238E27FC236}">
                  <a16:creationId xmlns:a16="http://schemas.microsoft.com/office/drawing/2014/main" id="{00000000-0008-0000-0100-0000B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30480</xdr:colOff>
          <xdr:row>95</xdr:row>
          <xdr:rowOff>60960</xdr:rowOff>
        </xdr:from>
        <xdr:to>
          <xdr:col>29</xdr:col>
          <xdr:colOff>198120</xdr:colOff>
          <xdr:row>95</xdr:row>
          <xdr:rowOff>381000</xdr:rowOff>
        </xdr:to>
        <xdr:sp macro="" textlink="">
          <xdr:nvSpPr>
            <xdr:cNvPr id="6" name="Check Box S2-4" hidden="1">
              <a:extLst>
                <a:ext uri="{63B3BB69-23CF-44E3-9099-C40C66FF867C}">
                  <a14:compatExt spid="_x0000_s5404"/>
                </a:ext>
                <a:ext uri="{FF2B5EF4-FFF2-40B4-BE49-F238E27FC236}">
                  <a16:creationId xmlns:a16="http://schemas.microsoft.com/office/drawing/2014/main" id="{00000000-0008-0000-01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30480</xdr:colOff>
          <xdr:row>96</xdr:row>
          <xdr:rowOff>45720</xdr:rowOff>
        </xdr:from>
        <xdr:to>
          <xdr:col>29</xdr:col>
          <xdr:colOff>198120</xdr:colOff>
          <xdr:row>96</xdr:row>
          <xdr:rowOff>373380</xdr:rowOff>
        </xdr:to>
        <xdr:sp macro="" textlink="">
          <xdr:nvSpPr>
            <xdr:cNvPr id="9" name="Check Box S2-5" hidden="1">
              <a:extLst>
                <a:ext uri="{63B3BB69-23CF-44E3-9099-C40C66FF867C}">
                  <a14:compatExt spid="_x0000_s5405"/>
                </a:ext>
                <a:ext uri="{FF2B5EF4-FFF2-40B4-BE49-F238E27FC236}">
                  <a16:creationId xmlns:a16="http://schemas.microsoft.com/office/drawing/2014/main" id="{00000000-0008-0000-01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30480</xdr:colOff>
          <xdr:row>97</xdr:row>
          <xdr:rowOff>45720</xdr:rowOff>
        </xdr:from>
        <xdr:to>
          <xdr:col>29</xdr:col>
          <xdr:colOff>198120</xdr:colOff>
          <xdr:row>97</xdr:row>
          <xdr:rowOff>373380</xdr:rowOff>
        </xdr:to>
        <xdr:sp macro="" textlink="">
          <xdr:nvSpPr>
            <xdr:cNvPr id="12" name="Check Box S2-6" hidden="1">
              <a:extLst>
                <a:ext uri="{63B3BB69-23CF-44E3-9099-C40C66FF867C}">
                  <a14:compatExt spid="_x0000_s5406"/>
                </a:ext>
                <a:ext uri="{FF2B5EF4-FFF2-40B4-BE49-F238E27FC236}">
                  <a16:creationId xmlns:a16="http://schemas.microsoft.com/office/drawing/2014/main" id="{00000000-0008-0000-01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30480</xdr:colOff>
          <xdr:row>98</xdr:row>
          <xdr:rowOff>45720</xdr:rowOff>
        </xdr:from>
        <xdr:to>
          <xdr:col>29</xdr:col>
          <xdr:colOff>198120</xdr:colOff>
          <xdr:row>98</xdr:row>
          <xdr:rowOff>373380</xdr:rowOff>
        </xdr:to>
        <xdr:sp macro="" textlink="">
          <xdr:nvSpPr>
            <xdr:cNvPr id="16" name="Check Box S2-7" hidden="1">
              <a:extLst>
                <a:ext uri="{63B3BB69-23CF-44E3-9099-C40C66FF867C}">
                  <a14:compatExt spid="_x0000_s5407"/>
                </a:ext>
                <a:ext uri="{FF2B5EF4-FFF2-40B4-BE49-F238E27FC236}">
                  <a16:creationId xmlns:a16="http://schemas.microsoft.com/office/drawing/2014/main" id="{00000000-0008-0000-01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30480</xdr:colOff>
          <xdr:row>99</xdr:row>
          <xdr:rowOff>45720</xdr:rowOff>
        </xdr:from>
        <xdr:to>
          <xdr:col>29</xdr:col>
          <xdr:colOff>198120</xdr:colOff>
          <xdr:row>99</xdr:row>
          <xdr:rowOff>373380</xdr:rowOff>
        </xdr:to>
        <xdr:sp macro="" textlink="">
          <xdr:nvSpPr>
            <xdr:cNvPr id="5741" name="Check Box S2-8" hidden="1">
              <a:extLst>
                <a:ext uri="{63B3BB69-23CF-44E3-9099-C40C66FF867C}">
                  <a14:compatExt spid="_x0000_s5741"/>
                </a:ext>
                <a:ext uri="{FF2B5EF4-FFF2-40B4-BE49-F238E27FC236}">
                  <a16:creationId xmlns:a16="http://schemas.microsoft.com/office/drawing/2014/main" id="{00000000-0008-0000-0100-00006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30480</xdr:colOff>
          <xdr:row>100</xdr:row>
          <xdr:rowOff>38100</xdr:rowOff>
        </xdr:from>
        <xdr:to>
          <xdr:col>29</xdr:col>
          <xdr:colOff>198120</xdr:colOff>
          <xdr:row>100</xdr:row>
          <xdr:rowOff>365760</xdr:rowOff>
        </xdr:to>
        <xdr:sp macro="" textlink="">
          <xdr:nvSpPr>
            <xdr:cNvPr id="5743" name="Check Box S2-9" hidden="1">
              <a:extLst>
                <a:ext uri="{63B3BB69-23CF-44E3-9099-C40C66FF867C}">
                  <a14:compatExt spid="_x0000_s5743"/>
                </a:ext>
                <a:ext uri="{FF2B5EF4-FFF2-40B4-BE49-F238E27FC236}">
                  <a16:creationId xmlns:a16="http://schemas.microsoft.com/office/drawing/2014/main" id="{00000000-0008-0000-0100-00006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30480</xdr:colOff>
          <xdr:row>101</xdr:row>
          <xdr:rowOff>38100</xdr:rowOff>
        </xdr:from>
        <xdr:to>
          <xdr:col>29</xdr:col>
          <xdr:colOff>198120</xdr:colOff>
          <xdr:row>101</xdr:row>
          <xdr:rowOff>365760</xdr:rowOff>
        </xdr:to>
        <xdr:sp macro="" textlink="">
          <xdr:nvSpPr>
            <xdr:cNvPr id="61" name="Check Box S2-10" hidden="1">
              <a:extLst>
                <a:ext uri="{63B3BB69-23CF-44E3-9099-C40C66FF867C}">
                  <a14:compatExt spid="_x0000_s5408"/>
                </a:ext>
                <a:ext uri="{FF2B5EF4-FFF2-40B4-BE49-F238E27FC236}">
                  <a16:creationId xmlns:a16="http://schemas.microsoft.com/office/drawing/2014/main" id="{00000000-0008-0000-0100-00003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30480</xdr:colOff>
          <xdr:row>102</xdr:row>
          <xdr:rowOff>38100</xdr:rowOff>
        </xdr:from>
        <xdr:to>
          <xdr:col>29</xdr:col>
          <xdr:colOff>198120</xdr:colOff>
          <xdr:row>102</xdr:row>
          <xdr:rowOff>365760</xdr:rowOff>
        </xdr:to>
        <xdr:sp macro="" textlink="">
          <xdr:nvSpPr>
            <xdr:cNvPr id="5376" name="Check Box S2-11" hidden="1">
              <a:extLst>
                <a:ext uri="{63B3BB69-23CF-44E3-9099-C40C66FF867C}">
                  <a14:compatExt spid="_x0000_s5409"/>
                </a:ext>
                <a:ext uri="{FF2B5EF4-FFF2-40B4-BE49-F238E27FC236}">
                  <a16:creationId xmlns:a16="http://schemas.microsoft.com/office/drawing/2014/main" id="{00000000-0008-0000-0100-00000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30480</xdr:colOff>
          <xdr:row>103</xdr:row>
          <xdr:rowOff>38100</xdr:rowOff>
        </xdr:from>
        <xdr:to>
          <xdr:col>29</xdr:col>
          <xdr:colOff>198120</xdr:colOff>
          <xdr:row>103</xdr:row>
          <xdr:rowOff>365760</xdr:rowOff>
        </xdr:to>
        <xdr:sp macro="" textlink="">
          <xdr:nvSpPr>
            <xdr:cNvPr id="5596" name="Check Box S2-12" hidden="1">
              <a:extLst>
                <a:ext uri="{63B3BB69-23CF-44E3-9099-C40C66FF867C}">
                  <a14:compatExt spid="_x0000_s5596"/>
                </a:ext>
                <a:ext uri="{FF2B5EF4-FFF2-40B4-BE49-F238E27FC236}">
                  <a16:creationId xmlns:a16="http://schemas.microsoft.com/office/drawing/2014/main" id="{00000000-0008-0000-0100-0000D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30480</xdr:colOff>
          <xdr:row>104</xdr:row>
          <xdr:rowOff>30480</xdr:rowOff>
        </xdr:from>
        <xdr:to>
          <xdr:col>29</xdr:col>
          <xdr:colOff>198120</xdr:colOff>
          <xdr:row>104</xdr:row>
          <xdr:rowOff>350520</xdr:rowOff>
        </xdr:to>
        <xdr:sp macro="" textlink="">
          <xdr:nvSpPr>
            <xdr:cNvPr id="5380" name="Check Box S2-13" hidden="1">
              <a:extLst>
                <a:ext uri="{63B3BB69-23CF-44E3-9099-C40C66FF867C}">
                  <a14:compatExt spid="_x0000_s5410"/>
                </a:ext>
                <a:ext uri="{FF2B5EF4-FFF2-40B4-BE49-F238E27FC236}">
                  <a16:creationId xmlns:a16="http://schemas.microsoft.com/office/drawing/2014/main" id="{00000000-0008-0000-0100-00000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30480</xdr:colOff>
          <xdr:row>105</xdr:row>
          <xdr:rowOff>30480</xdr:rowOff>
        </xdr:from>
        <xdr:to>
          <xdr:col>29</xdr:col>
          <xdr:colOff>198120</xdr:colOff>
          <xdr:row>105</xdr:row>
          <xdr:rowOff>350520</xdr:rowOff>
        </xdr:to>
        <xdr:sp macro="" textlink="">
          <xdr:nvSpPr>
            <xdr:cNvPr id="5386" name="Check Box S2-14" hidden="1">
              <a:extLst>
                <a:ext uri="{63B3BB69-23CF-44E3-9099-C40C66FF867C}">
                  <a14:compatExt spid="_x0000_s5413"/>
                </a:ext>
                <a:ext uri="{FF2B5EF4-FFF2-40B4-BE49-F238E27FC236}">
                  <a16:creationId xmlns:a16="http://schemas.microsoft.com/office/drawing/2014/main" id="{00000000-0008-0000-0100-00000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30480</xdr:colOff>
          <xdr:row>106</xdr:row>
          <xdr:rowOff>38100</xdr:rowOff>
        </xdr:from>
        <xdr:to>
          <xdr:col>29</xdr:col>
          <xdr:colOff>198120</xdr:colOff>
          <xdr:row>106</xdr:row>
          <xdr:rowOff>365760</xdr:rowOff>
        </xdr:to>
        <xdr:sp macro="" textlink="">
          <xdr:nvSpPr>
            <xdr:cNvPr id="5389" name="Check Box S2-15" hidden="1">
              <a:extLst>
                <a:ext uri="{63B3BB69-23CF-44E3-9099-C40C66FF867C}">
                  <a14:compatExt spid="_x0000_s5414"/>
                </a:ext>
                <a:ext uri="{FF2B5EF4-FFF2-40B4-BE49-F238E27FC236}">
                  <a16:creationId xmlns:a16="http://schemas.microsoft.com/office/drawing/2014/main" id="{00000000-0008-0000-0100-00000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30480</xdr:colOff>
          <xdr:row>107</xdr:row>
          <xdr:rowOff>38100</xdr:rowOff>
        </xdr:from>
        <xdr:to>
          <xdr:col>29</xdr:col>
          <xdr:colOff>198120</xdr:colOff>
          <xdr:row>107</xdr:row>
          <xdr:rowOff>365760</xdr:rowOff>
        </xdr:to>
        <xdr:sp macro="" textlink="">
          <xdr:nvSpPr>
            <xdr:cNvPr id="5391" name="Check Box S2-16" hidden="1">
              <a:extLst>
                <a:ext uri="{63B3BB69-23CF-44E3-9099-C40C66FF867C}">
                  <a14:compatExt spid="_x0000_s5415"/>
                </a:ext>
                <a:ext uri="{FF2B5EF4-FFF2-40B4-BE49-F238E27FC236}">
                  <a16:creationId xmlns:a16="http://schemas.microsoft.com/office/drawing/2014/main" id="{00000000-0008-0000-0100-00000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30480</xdr:colOff>
          <xdr:row>108</xdr:row>
          <xdr:rowOff>30480</xdr:rowOff>
        </xdr:from>
        <xdr:to>
          <xdr:col>29</xdr:col>
          <xdr:colOff>198120</xdr:colOff>
          <xdr:row>108</xdr:row>
          <xdr:rowOff>350520</xdr:rowOff>
        </xdr:to>
        <xdr:sp macro="" textlink="">
          <xdr:nvSpPr>
            <xdr:cNvPr id="5392" name="Check Box S2-17" hidden="1">
              <a:extLst>
                <a:ext uri="{63B3BB69-23CF-44E3-9099-C40C66FF867C}">
                  <a14:compatExt spid="_x0000_s5416"/>
                </a:ext>
                <a:ext uri="{FF2B5EF4-FFF2-40B4-BE49-F238E27FC236}">
                  <a16:creationId xmlns:a16="http://schemas.microsoft.com/office/drawing/2014/main" id="{00000000-0008-0000-0100-00001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30480</xdr:colOff>
          <xdr:row>109</xdr:row>
          <xdr:rowOff>30480</xdr:rowOff>
        </xdr:from>
        <xdr:to>
          <xdr:col>29</xdr:col>
          <xdr:colOff>198120</xdr:colOff>
          <xdr:row>109</xdr:row>
          <xdr:rowOff>350520</xdr:rowOff>
        </xdr:to>
        <xdr:sp macro="" textlink="">
          <xdr:nvSpPr>
            <xdr:cNvPr id="5395" name="Check Box S2-18" hidden="1">
              <a:extLst>
                <a:ext uri="{63B3BB69-23CF-44E3-9099-C40C66FF867C}">
                  <a14:compatExt spid="_x0000_s5417"/>
                </a:ext>
                <a:ext uri="{FF2B5EF4-FFF2-40B4-BE49-F238E27FC236}">
                  <a16:creationId xmlns:a16="http://schemas.microsoft.com/office/drawing/2014/main" id="{00000000-0008-0000-0100-00001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28575</xdr:colOff>
      <xdr:row>2</xdr:row>
      <xdr:rowOff>38100</xdr:rowOff>
    </xdr:from>
    <xdr:to>
      <xdr:col>40</xdr:col>
      <xdr:colOff>542700</xdr:colOff>
      <xdr:row>2</xdr:row>
      <xdr:rowOff>38100</xdr:rowOff>
    </xdr:to>
    <xdr:cxnSp macro="">
      <xdr:nvCxnSpPr>
        <xdr:cNvPr id="50" name="----- グループ S2 -----">
          <a:extLst>
            <a:ext uri="{FF2B5EF4-FFF2-40B4-BE49-F238E27FC236}">
              <a16:creationId xmlns:a16="http://schemas.microsoft.com/office/drawing/2014/main" id="{01EDB287-0C5D-4185-8DA5-3EDF64454CEC}"/>
            </a:ext>
          </a:extLst>
        </xdr:cNvPr>
        <xdr:cNvCxnSpPr/>
      </xdr:nvCxnSpPr>
      <xdr:spPr>
        <a:xfrm>
          <a:off x="15544800" y="542925"/>
          <a:ext cx="18000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oneCellAnchor>
    <xdr:from>
      <xdr:col>5</xdr:col>
      <xdr:colOff>257175</xdr:colOff>
      <xdr:row>113</xdr:row>
      <xdr:rowOff>47625</xdr:rowOff>
    </xdr:from>
    <xdr:ext cx="1600200" cy="325217"/>
    <xdr:sp macro="" textlink="$AL$204">
      <xdr:nvSpPr>
        <xdr:cNvPr id="51" name="テキスト ボックス T-1">
          <a:extLst>
            <a:ext uri="{FF2B5EF4-FFF2-40B4-BE49-F238E27FC236}">
              <a16:creationId xmlns:a16="http://schemas.microsoft.com/office/drawing/2014/main" id="{4034CB8E-0830-4500-AE42-5CB9FE334D2B}"/>
            </a:ext>
          </a:extLst>
        </xdr:cNvPr>
        <xdr:cNvSpPr txBox="1"/>
      </xdr:nvSpPr>
      <xdr:spPr>
        <a:xfrm>
          <a:off x="1704975" y="43538775"/>
          <a:ext cx="1600200"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F1A80C20-79FA-4C61-9F9A-EBEFF81F4C4F}" type="TxLink">
            <a:rPr kumimoji="1" lang="en-US" altLang="en-US" sz="1100" b="0" i="0" u="none" strike="noStrike">
              <a:solidFill>
                <a:srgbClr val="000000"/>
              </a:solidFill>
              <a:latin typeface="Meiryo UI"/>
              <a:ea typeface="Meiryo UI"/>
            </a:rPr>
            <a:pPr/>
            <a:t>勉強会や見学会の開催</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16</xdr:col>
      <xdr:colOff>247649</xdr:colOff>
      <xdr:row>113</xdr:row>
      <xdr:rowOff>47625</xdr:rowOff>
    </xdr:from>
    <xdr:ext cx="1990725" cy="325217"/>
    <xdr:sp macro="" textlink="$AM$204">
      <xdr:nvSpPr>
        <xdr:cNvPr id="52" name="テキスト ボックス T-2">
          <a:extLst>
            <a:ext uri="{FF2B5EF4-FFF2-40B4-BE49-F238E27FC236}">
              <a16:creationId xmlns:a16="http://schemas.microsoft.com/office/drawing/2014/main" id="{58D4C86A-0C7F-4A53-B8BC-35D730CD58F1}"/>
            </a:ext>
          </a:extLst>
        </xdr:cNvPr>
        <xdr:cNvSpPr txBox="1"/>
      </xdr:nvSpPr>
      <xdr:spPr>
        <a:xfrm>
          <a:off x="4629149" y="43538775"/>
          <a:ext cx="199072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61EAF40C-54C6-4DD2-B472-72B12290295D}" type="TxLink">
            <a:rPr kumimoji="1" lang="en-US" altLang="en-US" sz="1100" b="0" i="0" u="none" strike="noStrike">
              <a:solidFill>
                <a:srgbClr val="000000"/>
              </a:solidFill>
              <a:latin typeface="Meiryo UI"/>
              <a:ea typeface="Meiryo UI"/>
            </a:rPr>
            <a:pPr/>
            <a:t>専門家やZEBプランナーの紹介</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5</xdr:col>
      <xdr:colOff>238124</xdr:colOff>
      <xdr:row>114</xdr:row>
      <xdr:rowOff>47625</xdr:rowOff>
    </xdr:from>
    <xdr:ext cx="1666875" cy="325217"/>
    <xdr:sp macro="" textlink="$AN$204">
      <xdr:nvSpPr>
        <xdr:cNvPr id="53" name="テキスト ボックス T-3">
          <a:extLst>
            <a:ext uri="{FF2B5EF4-FFF2-40B4-BE49-F238E27FC236}">
              <a16:creationId xmlns:a16="http://schemas.microsoft.com/office/drawing/2014/main" id="{7FDA9366-9DF4-41D4-8F97-41993E43A5A6}"/>
            </a:ext>
          </a:extLst>
        </xdr:cNvPr>
        <xdr:cNvSpPr txBox="1"/>
      </xdr:nvSpPr>
      <xdr:spPr>
        <a:xfrm>
          <a:off x="1685924" y="43967400"/>
          <a:ext cx="166687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A32A6A22-97F0-444F-BA06-F9EDF0CC42D7}" type="TxLink">
            <a:rPr kumimoji="1" lang="en-US" altLang="en-US" sz="1100" b="0" i="0" u="none" strike="noStrike">
              <a:solidFill>
                <a:srgbClr val="000000"/>
              </a:solidFill>
              <a:latin typeface="Meiryo UI"/>
              <a:ea typeface="Meiryo UI"/>
            </a:rPr>
            <a:pPr/>
            <a:t>マッチングイベント等の開催</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16</xdr:col>
      <xdr:colOff>228599</xdr:colOff>
      <xdr:row>114</xdr:row>
      <xdr:rowOff>57150</xdr:rowOff>
    </xdr:from>
    <xdr:ext cx="1952625" cy="325217"/>
    <xdr:sp macro="" textlink="$AO$204">
      <xdr:nvSpPr>
        <xdr:cNvPr id="54" name="テキスト ボックス T-4">
          <a:extLst>
            <a:ext uri="{FF2B5EF4-FFF2-40B4-BE49-F238E27FC236}">
              <a16:creationId xmlns:a16="http://schemas.microsoft.com/office/drawing/2014/main" id="{6F918E43-BE89-4B35-B99E-FCA8240F0072}"/>
            </a:ext>
          </a:extLst>
        </xdr:cNvPr>
        <xdr:cNvSpPr txBox="1"/>
      </xdr:nvSpPr>
      <xdr:spPr>
        <a:xfrm>
          <a:off x="4610099" y="43976925"/>
          <a:ext cx="195262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8DC2BD2F-348D-4326-82E7-0FF909F0CB75}" type="TxLink">
            <a:rPr kumimoji="1" lang="en-US" altLang="en-US" sz="1100" b="0" i="0" u="none" strike="noStrike">
              <a:solidFill>
                <a:srgbClr val="000000"/>
              </a:solidFill>
              <a:latin typeface="Meiryo UI"/>
              <a:ea typeface="Meiryo UI"/>
            </a:rPr>
            <a:pPr/>
            <a:t>気軽に相談できる窓口の開設</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5</xdr:col>
      <xdr:colOff>238124</xdr:colOff>
      <xdr:row>115</xdr:row>
      <xdr:rowOff>47625</xdr:rowOff>
    </xdr:from>
    <xdr:ext cx="1628775" cy="325217"/>
    <xdr:sp macro="" textlink="$AP$204">
      <xdr:nvSpPr>
        <xdr:cNvPr id="5379" name="テキスト ボックス T-5">
          <a:extLst>
            <a:ext uri="{FF2B5EF4-FFF2-40B4-BE49-F238E27FC236}">
              <a16:creationId xmlns:a16="http://schemas.microsoft.com/office/drawing/2014/main" id="{597A00EC-0114-40E2-A601-8A9A5621B81C}"/>
            </a:ext>
          </a:extLst>
        </xdr:cNvPr>
        <xdr:cNvSpPr txBox="1"/>
      </xdr:nvSpPr>
      <xdr:spPr>
        <a:xfrm>
          <a:off x="1685924" y="44396025"/>
          <a:ext cx="162877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4031C191-0E21-4983-9B07-DB1AC4B754AD}" type="TxLink">
            <a:rPr kumimoji="1" lang="en-US" altLang="en-US" sz="1100" b="0" i="0" u="none" strike="noStrike">
              <a:solidFill>
                <a:srgbClr val="000000"/>
              </a:solidFill>
              <a:latin typeface="Meiryo UI"/>
              <a:ea typeface="Meiryo UI"/>
            </a:rPr>
            <a:pPr/>
            <a:t>説明動画や資料の公開</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5</xdr:col>
      <xdr:colOff>247649</xdr:colOff>
      <xdr:row>116</xdr:row>
      <xdr:rowOff>66675</xdr:rowOff>
    </xdr:from>
    <xdr:ext cx="590551" cy="325217"/>
    <xdr:sp macro="" textlink="$AQ$204">
      <xdr:nvSpPr>
        <xdr:cNvPr id="55" name="テキスト ボックス T-6">
          <a:extLst>
            <a:ext uri="{FF2B5EF4-FFF2-40B4-BE49-F238E27FC236}">
              <a16:creationId xmlns:a16="http://schemas.microsoft.com/office/drawing/2014/main" id="{2BEEBB7A-175E-463F-B3F2-2A889D372A1A}"/>
            </a:ext>
          </a:extLst>
        </xdr:cNvPr>
        <xdr:cNvSpPr txBox="1"/>
      </xdr:nvSpPr>
      <xdr:spPr>
        <a:xfrm>
          <a:off x="1695449" y="44843700"/>
          <a:ext cx="590551"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8824074C-E3CB-440D-B9F7-68C7A81E8C96}" type="TxLink">
            <a:rPr kumimoji="1" lang="ja-JP" altLang="en-US" sz="1100" b="0" i="0" u="none" strike="noStrike">
              <a:solidFill>
                <a:srgbClr val="000000"/>
              </a:solidFill>
              <a:latin typeface="Meiryo UI"/>
              <a:ea typeface="Meiryo UI"/>
            </a:rPr>
            <a:pPr/>
            <a:t>その他</a:t>
          </a:fld>
          <a:endParaRPr kumimoji="1" lang="ja-JP" altLang="en-US" sz="1800">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5</xdr:col>
          <xdr:colOff>38100</xdr:colOff>
          <xdr:row>113</xdr:row>
          <xdr:rowOff>60960</xdr:rowOff>
        </xdr:from>
        <xdr:to>
          <xdr:col>11</xdr:col>
          <xdr:colOff>259080</xdr:colOff>
          <xdr:row>113</xdr:row>
          <xdr:rowOff>365760</xdr:rowOff>
        </xdr:to>
        <xdr:sp macro="" textlink="">
          <xdr:nvSpPr>
            <xdr:cNvPr id="5350" name="Check Box T-1" hidden="1">
              <a:extLst>
                <a:ext uri="{63B3BB69-23CF-44E3-9099-C40C66FF867C}">
                  <a14:compatExt spid="_x0000_s5350"/>
                </a:ext>
                <a:ext uri="{FF2B5EF4-FFF2-40B4-BE49-F238E27FC236}">
                  <a16:creationId xmlns:a16="http://schemas.microsoft.com/office/drawing/2014/main" id="{00000000-0008-0000-0100-0000E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113</xdr:row>
          <xdr:rowOff>60960</xdr:rowOff>
        </xdr:from>
        <xdr:to>
          <xdr:col>24</xdr:col>
          <xdr:colOff>114300</xdr:colOff>
          <xdr:row>113</xdr:row>
          <xdr:rowOff>365760</xdr:rowOff>
        </xdr:to>
        <xdr:sp macro="" textlink="">
          <xdr:nvSpPr>
            <xdr:cNvPr id="5351" name="Check Box T-2" hidden="1">
              <a:extLst>
                <a:ext uri="{63B3BB69-23CF-44E3-9099-C40C66FF867C}">
                  <a14:compatExt spid="_x0000_s5351"/>
                </a:ext>
                <a:ext uri="{FF2B5EF4-FFF2-40B4-BE49-F238E27FC236}">
                  <a16:creationId xmlns:a16="http://schemas.microsoft.com/office/drawing/2014/main" id="{00000000-0008-0000-0100-0000E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114</xdr:row>
          <xdr:rowOff>45720</xdr:rowOff>
        </xdr:from>
        <xdr:to>
          <xdr:col>12</xdr:col>
          <xdr:colOff>144780</xdr:colOff>
          <xdr:row>114</xdr:row>
          <xdr:rowOff>350520</xdr:rowOff>
        </xdr:to>
        <xdr:sp macro="" textlink="">
          <xdr:nvSpPr>
            <xdr:cNvPr id="5352" name="Check Box T-3" hidden="1">
              <a:extLst>
                <a:ext uri="{63B3BB69-23CF-44E3-9099-C40C66FF867C}">
                  <a14:compatExt spid="_x0000_s5352"/>
                </a:ext>
                <a:ext uri="{FF2B5EF4-FFF2-40B4-BE49-F238E27FC236}">
                  <a16:creationId xmlns:a16="http://schemas.microsoft.com/office/drawing/2014/main" id="{00000000-0008-0000-0100-0000E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114</xdr:row>
          <xdr:rowOff>45720</xdr:rowOff>
        </xdr:from>
        <xdr:to>
          <xdr:col>24</xdr:col>
          <xdr:colOff>114300</xdr:colOff>
          <xdr:row>114</xdr:row>
          <xdr:rowOff>350520</xdr:rowOff>
        </xdr:to>
        <xdr:sp macro="" textlink="">
          <xdr:nvSpPr>
            <xdr:cNvPr id="5355" name="Check Box T-4" hidden="1">
              <a:extLst>
                <a:ext uri="{63B3BB69-23CF-44E3-9099-C40C66FF867C}">
                  <a14:compatExt spid="_x0000_s5355"/>
                </a:ext>
                <a:ext uri="{FF2B5EF4-FFF2-40B4-BE49-F238E27FC236}">
                  <a16:creationId xmlns:a16="http://schemas.microsoft.com/office/drawing/2014/main" id="{00000000-0008-0000-0100-0000E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115</xdr:row>
          <xdr:rowOff>60960</xdr:rowOff>
        </xdr:from>
        <xdr:to>
          <xdr:col>12</xdr:col>
          <xdr:colOff>60960</xdr:colOff>
          <xdr:row>115</xdr:row>
          <xdr:rowOff>365760</xdr:rowOff>
        </xdr:to>
        <xdr:sp macro="" textlink="">
          <xdr:nvSpPr>
            <xdr:cNvPr id="5388" name="Check Box T-5" hidden="1">
              <a:extLst>
                <a:ext uri="{63B3BB69-23CF-44E3-9099-C40C66FF867C}">
                  <a14:compatExt spid="_x0000_s5388"/>
                </a:ext>
                <a:ext uri="{FF2B5EF4-FFF2-40B4-BE49-F238E27FC236}">
                  <a16:creationId xmlns:a16="http://schemas.microsoft.com/office/drawing/2014/main" id="{00000000-0008-0000-0100-00000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116</xdr:row>
          <xdr:rowOff>45720</xdr:rowOff>
        </xdr:from>
        <xdr:to>
          <xdr:col>7</xdr:col>
          <xdr:colOff>259080</xdr:colOff>
          <xdr:row>116</xdr:row>
          <xdr:rowOff>350520</xdr:rowOff>
        </xdr:to>
        <xdr:sp macro="" textlink="">
          <xdr:nvSpPr>
            <xdr:cNvPr id="5356" name="Check Box T-6" hidden="1">
              <a:extLst>
                <a:ext uri="{63B3BB69-23CF-44E3-9099-C40C66FF867C}">
                  <a14:compatExt spid="_x0000_s5356"/>
                </a:ext>
                <a:ext uri="{FF2B5EF4-FFF2-40B4-BE49-F238E27FC236}">
                  <a16:creationId xmlns:a16="http://schemas.microsoft.com/office/drawing/2014/main" id="{00000000-0008-0000-0100-0000E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28575</xdr:colOff>
      <xdr:row>2</xdr:row>
      <xdr:rowOff>38100</xdr:rowOff>
    </xdr:from>
    <xdr:to>
      <xdr:col>40</xdr:col>
      <xdr:colOff>542700</xdr:colOff>
      <xdr:row>2</xdr:row>
      <xdr:rowOff>38100</xdr:rowOff>
    </xdr:to>
    <xdr:cxnSp macro="">
      <xdr:nvCxnSpPr>
        <xdr:cNvPr id="56" name="----- グループ T -----">
          <a:extLst>
            <a:ext uri="{FF2B5EF4-FFF2-40B4-BE49-F238E27FC236}">
              <a16:creationId xmlns:a16="http://schemas.microsoft.com/office/drawing/2014/main" id="{BF8F688E-E9EC-4688-8F96-F541C332C88D}"/>
            </a:ext>
          </a:extLst>
        </xdr:cNvPr>
        <xdr:cNvCxnSpPr/>
      </xdr:nvCxnSpPr>
      <xdr:spPr>
        <a:xfrm>
          <a:off x="15544800" y="542925"/>
          <a:ext cx="18000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60960</xdr:colOff>
          <xdr:row>126</xdr:row>
          <xdr:rowOff>60960</xdr:rowOff>
        </xdr:from>
        <xdr:to>
          <xdr:col>15</xdr:col>
          <xdr:colOff>144780</xdr:colOff>
          <xdr:row>128</xdr:row>
          <xdr:rowOff>266700</xdr:rowOff>
        </xdr:to>
        <xdr:sp macro="" textlink="">
          <xdr:nvSpPr>
            <xdr:cNvPr id="5811" name="Group Box U" hidden="1">
              <a:extLst>
                <a:ext uri="{63B3BB69-23CF-44E3-9099-C40C66FF867C}">
                  <a14:compatExt spid="_x0000_s5811"/>
                </a:ext>
                <a:ext uri="{FF2B5EF4-FFF2-40B4-BE49-F238E27FC236}">
                  <a16:creationId xmlns:a16="http://schemas.microsoft.com/office/drawing/2014/main" id="{00000000-0008-0000-0100-0000B31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U</a:t>
              </a:r>
            </a:p>
          </xdr:txBody>
        </xdr:sp>
        <xdr:clientData/>
      </xdr:twoCellAnchor>
    </mc:Choice>
    <mc:Fallback/>
  </mc:AlternateContent>
  <xdr:oneCellAnchor>
    <xdr:from>
      <xdr:col>1</xdr:col>
      <xdr:colOff>171450</xdr:colOff>
      <xdr:row>123</xdr:row>
      <xdr:rowOff>9525</xdr:rowOff>
    </xdr:from>
    <xdr:ext cx="7514942" cy="1133475"/>
    <xdr:sp macro="" textlink="">
      <xdr:nvSpPr>
        <xdr:cNvPr id="5579" name="テキスト ボックス U">
          <a:extLst>
            <a:ext uri="{FF2B5EF4-FFF2-40B4-BE49-F238E27FC236}">
              <a16:creationId xmlns:a16="http://schemas.microsoft.com/office/drawing/2014/main" id="{D8EEEE0F-B085-4137-4CE7-B5ACBD0FD05F}"/>
            </a:ext>
          </a:extLst>
        </xdr:cNvPr>
        <xdr:cNvSpPr txBox="1"/>
      </xdr:nvSpPr>
      <xdr:spPr>
        <a:xfrm>
          <a:off x="438150" y="48806100"/>
          <a:ext cx="7514942" cy="11334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latin typeface="Meiryo UI" panose="020B0604030504040204" pitchFamily="50" charset="-128"/>
              <a:ea typeface="Meiryo UI" panose="020B0604030504040204" pitchFamily="50" charset="-128"/>
            </a:rPr>
            <a:t>アンケートへのご回答ありがとうございました。</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ご回答いただいた内容の確認のため、必要に応じて電話やメール等でご連絡させていただく場合があります。</a:t>
          </a:r>
          <a:endParaRPr kumimoji="1" lang="en-US" altLang="ja-JP" sz="1100">
            <a:latin typeface="Meiryo UI" panose="020B0604030504040204" pitchFamily="50" charset="-128"/>
            <a:ea typeface="Meiryo UI" panose="020B0604030504040204" pitchFamily="50" charset="-128"/>
          </a:endParaRPr>
        </a:p>
        <a:p>
          <a:pPr marL="0">
            <a:spcBef>
              <a:spcPts val="600"/>
            </a:spcBef>
          </a:pPr>
          <a:r>
            <a:rPr kumimoji="1" lang="ja-JP" altLang="en-US" sz="1100">
              <a:latin typeface="Meiryo UI" panose="020B0604030504040204" pitchFamily="50" charset="-128"/>
              <a:ea typeface="Meiryo UI" panose="020B0604030504040204" pitchFamily="50" charset="-128"/>
            </a:rPr>
            <a:t>また、ご回答内容について詳しくお伺いするため、後日、訪問または</a:t>
          </a:r>
          <a:r>
            <a:rPr kumimoji="1" lang="en-US" altLang="ja-JP" sz="1100">
              <a:latin typeface="Meiryo UI" panose="020B0604030504040204" pitchFamily="50" charset="-128"/>
              <a:ea typeface="Meiryo UI" panose="020B0604030504040204" pitchFamily="50" charset="-128"/>
            </a:rPr>
            <a:t>WEB</a:t>
          </a:r>
          <a:r>
            <a:rPr kumimoji="1" lang="ja-JP" altLang="en-US" sz="1100">
              <a:solidFill>
                <a:sysClr val="windowText" lastClr="000000"/>
              </a:solidFill>
              <a:latin typeface="Meiryo UI" panose="020B0604030504040204" pitchFamily="50" charset="-128"/>
              <a:ea typeface="Meiryo UI" panose="020B0604030504040204" pitchFamily="50" charset="-128"/>
            </a:rPr>
            <a:t>による</a:t>
          </a:r>
          <a:r>
            <a:rPr kumimoji="1" lang="ja-JP" altLang="en-US" sz="1100">
              <a:latin typeface="Meiryo UI" panose="020B0604030504040204" pitchFamily="50" charset="-128"/>
              <a:ea typeface="Meiryo UI" panose="020B0604030504040204" pitchFamily="50" charset="-128"/>
            </a:rPr>
            <a:t>ヒアリング調査へのご協力をお願いする場合があります。</a:t>
          </a:r>
          <a:endParaRPr kumimoji="1" lang="en-US" altLang="ja-JP" sz="1100">
            <a:latin typeface="Meiryo UI" panose="020B0604030504040204" pitchFamily="50" charset="-128"/>
            <a:ea typeface="Meiryo UI" panose="020B0604030504040204" pitchFamily="50" charset="-128"/>
          </a:endParaRPr>
        </a:p>
        <a:p>
          <a:pPr marL="0">
            <a:spcBef>
              <a:spcPts val="0"/>
            </a:spcBef>
          </a:pPr>
          <a:r>
            <a:rPr kumimoji="1" lang="ja-JP" altLang="en-US" sz="1100">
              <a:latin typeface="Meiryo UI" panose="020B0604030504040204" pitchFamily="50" charset="-128"/>
              <a:ea typeface="Meiryo UI" panose="020B0604030504040204" pitchFamily="50" charset="-128"/>
            </a:rPr>
            <a:t>ヒアリング調査への協力のご意向をお聞かせください。</a:t>
          </a:r>
        </a:p>
      </xdr:txBody>
    </xdr:sp>
    <xdr:clientData/>
  </xdr:oneCellAnchor>
  <xdr:oneCellAnchor>
    <xdr:from>
      <xdr:col>2</xdr:col>
      <xdr:colOff>247650</xdr:colOff>
      <xdr:row>127</xdr:row>
      <xdr:rowOff>38100</xdr:rowOff>
    </xdr:from>
    <xdr:ext cx="795795" cy="325217"/>
    <xdr:sp macro="" textlink="$AL$212">
      <xdr:nvSpPr>
        <xdr:cNvPr id="57" name="テキスト ボックス U-1">
          <a:extLst>
            <a:ext uri="{FF2B5EF4-FFF2-40B4-BE49-F238E27FC236}">
              <a16:creationId xmlns:a16="http://schemas.microsoft.com/office/drawing/2014/main" id="{8F3793E1-DA38-4362-82BF-F17ECB3B4D56}"/>
            </a:ext>
          </a:extLst>
        </xdr:cNvPr>
        <xdr:cNvSpPr txBox="1"/>
      </xdr:nvSpPr>
      <xdr:spPr>
        <a:xfrm>
          <a:off x="1581150" y="49739550"/>
          <a:ext cx="79579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6C3AC20-1C2A-47AA-B7F8-682362FBAF9A}" type="TxLink">
            <a:rPr kumimoji="1" lang="ja-JP" altLang="en-US" sz="1100" b="0" i="0" u="none" strike="noStrike">
              <a:solidFill>
                <a:srgbClr val="000000"/>
              </a:solidFill>
              <a:latin typeface="Meiryo UI"/>
              <a:ea typeface="Meiryo UI"/>
            </a:rPr>
            <a:pPr/>
            <a:t>協力できる</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6</xdr:col>
      <xdr:colOff>257175</xdr:colOff>
      <xdr:row>127</xdr:row>
      <xdr:rowOff>38100</xdr:rowOff>
    </xdr:from>
    <xdr:ext cx="693844" cy="325217"/>
    <xdr:sp macro="" textlink="$AM$212">
      <xdr:nvSpPr>
        <xdr:cNvPr id="58" name="テキスト ボックス U-2">
          <a:extLst>
            <a:ext uri="{FF2B5EF4-FFF2-40B4-BE49-F238E27FC236}">
              <a16:creationId xmlns:a16="http://schemas.microsoft.com/office/drawing/2014/main" id="{2B760105-8322-476F-9A42-9B92A784E5B3}"/>
            </a:ext>
          </a:extLst>
        </xdr:cNvPr>
        <xdr:cNvSpPr txBox="1"/>
      </xdr:nvSpPr>
      <xdr:spPr>
        <a:xfrm>
          <a:off x="2657475" y="49739550"/>
          <a:ext cx="693844"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8C14959-282D-4CD8-B031-C65B64BA8F7B}" type="TxLink">
            <a:rPr kumimoji="1" lang="ja-JP" altLang="en-US" sz="1100" b="0" i="0" u="none" strike="noStrike">
              <a:solidFill>
                <a:srgbClr val="000000"/>
              </a:solidFill>
              <a:latin typeface="Meiryo UI"/>
              <a:ea typeface="Meiryo UI"/>
            </a:rPr>
            <a:pPr/>
            <a:t>検討する</a:t>
          </a:fld>
          <a:endParaRPr kumimoji="1" lang="ja-JP" altLang="en-US" sz="1800">
            <a:latin typeface="Meiryo UI" panose="020B0604030504040204" pitchFamily="50" charset="-128"/>
            <a:ea typeface="Meiryo UI" panose="020B0604030504040204" pitchFamily="50" charset="-128"/>
          </a:endParaRPr>
        </a:p>
      </xdr:txBody>
    </xdr:sp>
    <xdr:clientData/>
  </xdr:oneCellAnchor>
  <xdr:oneCellAnchor>
    <xdr:from>
      <xdr:col>10</xdr:col>
      <xdr:colOff>228599</xdr:colOff>
      <xdr:row>127</xdr:row>
      <xdr:rowOff>38100</xdr:rowOff>
    </xdr:from>
    <xdr:ext cx="962025" cy="325217"/>
    <xdr:sp macro="" textlink="$AN$212">
      <xdr:nvSpPr>
        <xdr:cNvPr id="5591" name="テキスト ボックス U-3">
          <a:extLst>
            <a:ext uri="{FF2B5EF4-FFF2-40B4-BE49-F238E27FC236}">
              <a16:creationId xmlns:a16="http://schemas.microsoft.com/office/drawing/2014/main" id="{A586A75C-485C-4196-B9B2-DA9C402AA6F0}"/>
            </a:ext>
          </a:extLst>
        </xdr:cNvPr>
        <xdr:cNvSpPr txBox="1"/>
      </xdr:nvSpPr>
      <xdr:spPr>
        <a:xfrm>
          <a:off x="3695699" y="49739550"/>
          <a:ext cx="96202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73C9BA1D-F1C3-4F0E-91F5-7DE4B70E7ED7}" type="TxLink">
            <a:rPr kumimoji="1" lang="ja-JP" altLang="en-US" sz="1100" b="0" i="0" u="none" strike="noStrike">
              <a:solidFill>
                <a:srgbClr val="000000"/>
              </a:solidFill>
              <a:latin typeface="Meiryo UI"/>
              <a:ea typeface="Meiryo UI"/>
            </a:rPr>
            <a:pPr/>
            <a:t>協力は難しい</a:t>
          </a:fld>
          <a:endParaRPr kumimoji="1" lang="ja-JP" altLang="en-US" sz="1800">
            <a:latin typeface="Meiryo UI" panose="020B0604030504040204" pitchFamily="50" charset="-128"/>
            <a:ea typeface="Meiryo UI"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2</xdr:col>
          <xdr:colOff>30480</xdr:colOff>
          <xdr:row>127</xdr:row>
          <xdr:rowOff>38100</xdr:rowOff>
        </xdr:from>
        <xdr:to>
          <xdr:col>5</xdr:col>
          <xdr:colOff>236220</xdr:colOff>
          <xdr:row>128</xdr:row>
          <xdr:rowOff>0</xdr:rowOff>
        </xdr:to>
        <xdr:sp macro="" textlink="">
          <xdr:nvSpPr>
            <xdr:cNvPr id="5770" name="Option Button U-1" hidden="1">
              <a:extLst>
                <a:ext uri="{63B3BB69-23CF-44E3-9099-C40C66FF867C}">
                  <a14:compatExt spid="_x0000_s5770"/>
                </a:ext>
                <a:ext uri="{FF2B5EF4-FFF2-40B4-BE49-F238E27FC236}">
                  <a16:creationId xmlns:a16="http://schemas.microsoft.com/office/drawing/2014/main" id="{00000000-0008-0000-0100-00008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127</xdr:row>
          <xdr:rowOff>38100</xdr:rowOff>
        </xdr:from>
        <xdr:to>
          <xdr:col>9</xdr:col>
          <xdr:colOff>137160</xdr:colOff>
          <xdr:row>128</xdr:row>
          <xdr:rowOff>0</xdr:rowOff>
        </xdr:to>
        <xdr:sp macro="" textlink="">
          <xdr:nvSpPr>
            <xdr:cNvPr id="5771" name="Option Button U-2" hidden="1">
              <a:extLst>
                <a:ext uri="{63B3BB69-23CF-44E3-9099-C40C66FF867C}">
                  <a14:compatExt spid="_x0000_s5771"/>
                </a:ext>
                <a:ext uri="{FF2B5EF4-FFF2-40B4-BE49-F238E27FC236}">
                  <a16:creationId xmlns:a16="http://schemas.microsoft.com/office/drawing/2014/main" id="{00000000-0008-0000-0100-00008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127</xdr:row>
          <xdr:rowOff>45720</xdr:rowOff>
        </xdr:from>
        <xdr:to>
          <xdr:col>12</xdr:col>
          <xdr:colOff>259080</xdr:colOff>
          <xdr:row>128</xdr:row>
          <xdr:rowOff>0</xdr:rowOff>
        </xdr:to>
        <xdr:sp macro="" textlink="">
          <xdr:nvSpPr>
            <xdr:cNvPr id="5772" name="Option Button U-3" hidden="1">
              <a:extLst>
                <a:ext uri="{63B3BB69-23CF-44E3-9099-C40C66FF867C}">
                  <a14:compatExt spid="_x0000_s5772"/>
                </a:ext>
                <a:ext uri="{FF2B5EF4-FFF2-40B4-BE49-F238E27FC236}">
                  <a16:creationId xmlns:a16="http://schemas.microsoft.com/office/drawing/2014/main" id="{00000000-0008-0000-0100-00008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28575</xdr:colOff>
      <xdr:row>2</xdr:row>
      <xdr:rowOff>38100</xdr:rowOff>
    </xdr:from>
    <xdr:to>
      <xdr:col>40</xdr:col>
      <xdr:colOff>542700</xdr:colOff>
      <xdr:row>2</xdr:row>
      <xdr:rowOff>38100</xdr:rowOff>
    </xdr:to>
    <xdr:cxnSp macro="">
      <xdr:nvCxnSpPr>
        <xdr:cNvPr id="60" name="----- グループ U -----">
          <a:extLst>
            <a:ext uri="{FF2B5EF4-FFF2-40B4-BE49-F238E27FC236}">
              <a16:creationId xmlns:a16="http://schemas.microsoft.com/office/drawing/2014/main" id="{5A053BC0-2E71-45BC-B772-335B92E0D7C3}"/>
            </a:ext>
          </a:extLst>
        </xdr:cNvPr>
        <xdr:cNvCxnSpPr/>
      </xdr:nvCxnSpPr>
      <xdr:spPr>
        <a:xfrm>
          <a:off x="15544800" y="542925"/>
          <a:ext cx="1800000"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oneCellAnchor>
    <xdr:from>
      <xdr:col>2</xdr:col>
      <xdr:colOff>161924</xdr:colOff>
      <xdr:row>130</xdr:row>
      <xdr:rowOff>142874</xdr:rowOff>
    </xdr:from>
    <xdr:ext cx="6715125" cy="790986"/>
    <xdr:sp macro="" textlink="">
      <xdr:nvSpPr>
        <xdr:cNvPr id="5581" name="テキスト ボックス 問い合わせ先 中外">
          <a:hlinkClick xmlns:r="http://schemas.openxmlformats.org/officeDocument/2006/relationships" r:id="rId1"/>
          <a:extLst>
            <a:ext uri="{FF2B5EF4-FFF2-40B4-BE49-F238E27FC236}">
              <a16:creationId xmlns:a16="http://schemas.microsoft.com/office/drawing/2014/main" id="{22F9CFD0-E845-9FA3-6764-0206FF1A44CD}"/>
            </a:ext>
          </a:extLst>
        </xdr:cNvPr>
        <xdr:cNvSpPr txBox="1"/>
      </xdr:nvSpPr>
      <xdr:spPr>
        <a:xfrm>
          <a:off x="695324" y="50930174"/>
          <a:ext cx="6715125" cy="7909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Meiryo UI" panose="020B0604030504040204" pitchFamily="50" charset="-128"/>
              <a:ea typeface="Meiryo UI" panose="020B0604030504040204" pitchFamily="50" charset="-128"/>
            </a:rPr>
            <a:t>◆ 本アンケートの記入に関する問い合わせ先</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　　 中外テクノス株式会社 長野事務所　担当　戸叶（とかの）　電話　</a:t>
          </a:r>
          <a:r>
            <a:rPr kumimoji="1" lang="en-US" altLang="ja-JP" sz="1100">
              <a:latin typeface="Meiryo UI" panose="020B0604030504040204" pitchFamily="50" charset="-128"/>
              <a:ea typeface="Meiryo UI" panose="020B0604030504040204" pitchFamily="50" charset="-128"/>
            </a:rPr>
            <a:t>026-262-1793</a:t>
          </a:r>
        </a:p>
        <a:p>
          <a:r>
            <a:rPr kumimoji="1" lang="en-US" altLang="ja-JP" sz="1100">
              <a:latin typeface="Meiryo UI" panose="020B0604030504040204" pitchFamily="50" charset="-128"/>
              <a:ea typeface="Meiryo UI" panose="020B0604030504040204" pitchFamily="50" charset="-128"/>
            </a:rPr>
            <a:t>			</a:t>
          </a:r>
          <a:r>
            <a:rPr kumimoji="1" lang="ja-JP" altLang="en-US" sz="1100">
              <a:latin typeface="Meiryo UI" panose="020B0604030504040204" pitchFamily="50" charset="-128"/>
              <a:ea typeface="Meiryo UI" panose="020B0604030504040204" pitchFamily="50" charset="-128"/>
            </a:rPr>
            <a:t>　　　　　　　 メールアドレス　</a:t>
          </a:r>
          <a:r>
            <a:rPr kumimoji="1" lang="en-US" altLang="ja-JP" sz="1100">
              <a:solidFill>
                <a:srgbClr val="0070C0"/>
              </a:solidFill>
              <a:latin typeface="Meiryo UI" panose="020B0604030504040204" pitchFamily="50" charset="-128"/>
              <a:ea typeface="Meiryo UI" panose="020B0604030504040204" pitchFamily="50" charset="-128"/>
            </a:rPr>
            <a:t>nagano_zeb@chugai-tec.co.jp</a:t>
          </a:r>
          <a:endParaRPr kumimoji="1" lang="ja-JP" altLang="en-US" sz="1100">
            <a:solidFill>
              <a:srgbClr val="0070C0"/>
            </a:solidFill>
            <a:latin typeface="Meiryo UI" panose="020B0604030504040204" pitchFamily="50" charset="-128"/>
            <a:ea typeface="Meiryo UI" panose="020B0604030504040204" pitchFamily="50" charset="-128"/>
          </a:endParaRPr>
        </a:p>
      </xdr:txBody>
    </xdr:sp>
    <xdr:clientData/>
  </xdr:oneCellAnchor>
  <xdr:oneCellAnchor>
    <xdr:from>
      <xdr:col>2</xdr:col>
      <xdr:colOff>200025</xdr:colOff>
      <xdr:row>134</xdr:row>
      <xdr:rowOff>66675</xdr:rowOff>
    </xdr:from>
    <xdr:ext cx="6715125" cy="790986"/>
    <xdr:sp macro="" textlink="">
      <xdr:nvSpPr>
        <xdr:cNvPr id="5582" name="テキスト ボックス 問い合わせ先 長野">
          <a:hlinkClick xmlns:r="http://schemas.openxmlformats.org/officeDocument/2006/relationships" r:id="rId2"/>
          <a:extLst>
            <a:ext uri="{FF2B5EF4-FFF2-40B4-BE49-F238E27FC236}">
              <a16:creationId xmlns:a16="http://schemas.microsoft.com/office/drawing/2014/main" id="{2999ABCE-A976-4B26-AF5E-4A8E02F4DDA4}"/>
            </a:ext>
          </a:extLst>
        </xdr:cNvPr>
        <xdr:cNvSpPr txBox="1"/>
      </xdr:nvSpPr>
      <xdr:spPr>
        <a:xfrm>
          <a:off x="733425" y="51920775"/>
          <a:ext cx="6715125" cy="7909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Meiryo UI" panose="020B0604030504040204" pitchFamily="50" charset="-128"/>
              <a:ea typeface="Meiryo UI" panose="020B0604030504040204" pitchFamily="50" charset="-128"/>
            </a:rPr>
            <a:t>◆ 本アンケートの趣旨等に関する問い合わせ先</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　　 長野県 環境部 ゼロカーボン推進課 省エネルギー係　担当 奈良井（ならい）　電話 </a:t>
          </a:r>
          <a:r>
            <a:rPr kumimoji="1" lang="en-US" altLang="ja-JP" sz="1100">
              <a:latin typeface="Meiryo UI" panose="020B0604030504040204" pitchFamily="50" charset="-128"/>
              <a:ea typeface="Meiryo UI" panose="020B0604030504040204" pitchFamily="50" charset="-128"/>
            </a:rPr>
            <a:t>026-235-7022 (</a:t>
          </a:r>
          <a:r>
            <a:rPr kumimoji="1" lang="ja-JP" altLang="en-US" sz="1100">
              <a:latin typeface="Meiryo UI" panose="020B0604030504040204" pitchFamily="50" charset="-128"/>
              <a:ea typeface="Meiryo UI" panose="020B0604030504040204" pitchFamily="50" charset="-128"/>
            </a:rPr>
            <a:t>直通</a:t>
          </a:r>
          <a:r>
            <a:rPr kumimoji="1" lang="en-US" altLang="ja-JP" sz="1100">
              <a:latin typeface="Meiryo UI" panose="020B0604030504040204" pitchFamily="50" charset="-128"/>
              <a:ea typeface="Meiryo UI" panose="020B0604030504040204" pitchFamily="50" charset="-128"/>
            </a:rPr>
            <a:t>)</a:t>
          </a:r>
        </a:p>
        <a:p>
          <a:r>
            <a:rPr kumimoji="1" lang="en-US" altLang="ja-JP" sz="1100">
              <a:latin typeface="Meiryo UI" panose="020B0604030504040204" pitchFamily="50" charset="-128"/>
              <a:ea typeface="Meiryo UI" panose="020B0604030504040204" pitchFamily="50" charset="-128"/>
            </a:rPr>
            <a:t>			</a:t>
          </a:r>
          <a:r>
            <a:rPr kumimoji="1" lang="ja-JP" altLang="en-US" sz="1100">
              <a:latin typeface="Meiryo UI" panose="020B0604030504040204" pitchFamily="50" charset="-128"/>
              <a:ea typeface="Meiryo UI" panose="020B0604030504040204" pitchFamily="50" charset="-128"/>
            </a:rPr>
            <a:t>　　　　　　　 メールアドレス　</a:t>
          </a:r>
          <a:r>
            <a:rPr kumimoji="1" lang="en-US" altLang="ja-JP" sz="1100">
              <a:solidFill>
                <a:srgbClr val="0070C0"/>
              </a:solidFill>
              <a:latin typeface="Meiryo UI" panose="020B0604030504040204" pitchFamily="50" charset="-128"/>
              <a:ea typeface="Meiryo UI" panose="020B0604030504040204" pitchFamily="50" charset="-128"/>
            </a:rPr>
            <a:t>sho-ene@pref.nagano.lg.jp</a:t>
          </a:r>
          <a:endParaRPr kumimoji="1" lang="ja-JP" altLang="en-US" sz="1100">
            <a:solidFill>
              <a:srgbClr val="0070C0"/>
            </a:solidFill>
            <a:latin typeface="Meiryo UI" panose="020B0604030504040204" pitchFamily="50" charset="-128"/>
            <a:ea typeface="Meiryo UI" panose="020B0604030504040204"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omments" Target="../comments1.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5B654-8D7D-42B9-ADCF-EE4E1C34FC90}">
  <sheetPr codeName="Sheet7"/>
  <dimension ref="B2:D36"/>
  <sheetViews>
    <sheetView workbookViewId="0"/>
  </sheetViews>
  <sheetFormatPr defaultColWidth="9" defaultRowHeight="15"/>
  <cols>
    <col min="1" max="1" width="9" style="7"/>
    <col min="2" max="2" width="5.19921875" style="7" customWidth="1"/>
    <col min="3" max="3" width="4.59765625" style="7" customWidth="1"/>
    <col min="4" max="16384" width="9" style="7"/>
  </cols>
  <sheetData>
    <row r="2" spans="2:4">
      <c r="B2" s="7" t="s">
        <v>858</v>
      </c>
    </row>
    <row r="3" spans="2:4">
      <c r="C3" s="358">
        <v>1</v>
      </c>
      <c r="D3" s="7" t="s">
        <v>801</v>
      </c>
    </row>
    <row r="4" spans="2:4">
      <c r="C4" s="358"/>
      <c r="D4" s="7" t="s">
        <v>802</v>
      </c>
    </row>
    <row r="5" spans="2:4">
      <c r="C5" s="358"/>
      <c r="D5" s="7" t="s">
        <v>803</v>
      </c>
    </row>
    <row r="6" spans="2:4">
      <c r="C6" s="358"/>
    </row>
    <row r="7" spans="2:4">
      <c r="C7" s="358">
        <v>2</v>
      </c>
      <c r="D7" s="7" t="s">
        <v>797</v>
      </c>
    </row>
    <row r="8" spans="2:4">
      <c r="C8" s="358"/>
      <c r="D8" s="7" t="s">
        <v>800</v>
      </c>
    </row>
    <row r="9" spans="2:4">
      <c r="C9" s="358"/>
    </row>
    <row r="10" spans="2:4">
      <c r="C10" s="358">
        <v>3</v>
      </c>
      <c r="D10" s="7" t="s">
        <v>798</v>
      </c>
    </row>
    <row r="11" spans="2:4">
      <c r="C11" s="358"/>
      <c r="D11" s="7" t="s">
        <v>824</v>
      </c>
    </row>
    <row r="12" spans="2:4">
      <c r="C12" s="358"/>
      <c r="D12" s="7" t="s">
        <v>812</v>
      </c>
    </row>
    <row r="13" spans="2:4">
      <c r="C13" s="358"/>
      <c r="D13" s="7" t="s">
        <v>799</v>
      </c>
    </row>
    <row r="14" spans="2:4">
      <c r="C14" s="358"/>
    </row>
    <row r="15" spans="2:4">
      <c r="C15" s="358">
        <v>4</v>
      </c>
      <c r="D15" s="7" t="s">
        <v>822</v>
      </c>
    </row>
    <row r="16" spans="2:4">
      <c r="C16" s="358"/>
      <c r="D16" s="7" t="s">
        <v>823</v>
      </c>
    </row>
    <row r="17" spans="2:3">
      <c r="C17" s="358"/>
    </row>
    <row r="18" spans="2:3">
      <c r="B18" s="7" t="s">
        <v>804</v>
      </c>
      <c r="C18" s="358"/>
    </row>
    <row r="19" spans="2:3">
      <c r="C19" s="7" t="s">
        <v>808</v>
      </c>
    </row>
    <row r="20" spans="2:3">
      <c r="C20" s="7" t="s">
        <v>809</v>
      </c>
    </row>
    <row r="22" spans="2:3">
      <c r="C22" s="7" t="s">
        <v>807</v>
      </c>
    </row>
    <row r="23" spans="2:3">
      <c r="C23" s="7" t="s">
        <v>821</v>
      </c>
    </row>
    <row r="25" spans="2:3">
      <c r="C25" s="358" t="s">
        <v>805</v>
      </c>
    </row>
    <row r="26" spans="2:3">
      <c r="C26" s="358" t="s">
        <v>806</v>
      </c>
    </row>
    <row r="27" spans="2:3">
      <c r="C27" s="358" t="s">
        <v>811</v>
      </c>
    </row>
    <row r="28" spans="2:3">
      <c r="C28" s="7" t="s">
        <v>810</v>
      </c>
    </row>
    <row r="30" spans="2:3">
      <c r="C30" s="7" t="s">
        <v>816</v>
      </c>
    </row>
    <row r="31" spans="2:3">
      <c r="C31" s="7" t="s">
        <v>817</v>
      </c>
    </row>
    <row r="32" spans="2:3">
      <c r="C32" s="7" t="s">
        <v>815</v>
      </c>
    </row>
    <row r="33" spans="3:3">
      <c r="C33" s="7" t="s">
        <v>818</v>
      </c>
    </row>
    <row r="34" spans="3:3">
      <c r="C34" s="7" t="s">
        <v>814</v>
      </c>
    </row>
    <row r="36" spans="3:3">
      <c r="C36" s="7" t="s">
        <v>819</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FDB8E-3A2B-4EAD-8A23-12632CE47BA2}">
  <sheetPr codeName="Sheet3">
    <outlinePr showOutlineSymbols="0"/>
  </sheetPr>
  <dimension ref="B1:BF214"/>
  <sheetViews>
    <sheetView showGridLines="0" tabSelected="1" showOutlineSymbols="0" zoomScaleNormal="100" zoomScaleSheetLayoutView="100" workbookViewId="0">
      <selection activeCell="F7" sqref="F7:P7"/>
    </sheetView>
  </sheetViews>
  <sheetFormatPr defaultColWidth="9" defaultRowHeight="15" outlineLevelCol="1"/>
  <cols>
    <col min="1" max="30" width="3.5" style="7" customWidth="1"/>
    <col min="31" max="31" width="3.5" style="11" customWidth="1"/>
    <col min="32" max="32" width="10.09765625" style="42" hidden="1" customWidth="1" outlineLevel="1"/>
    <col min="33" max="33" width="2.5" style="42" hidden="1" customWidth="1" outlineLevel="1"/>
    <col min="34" max="34" width="12.5" style="42" hidden="1" customWidth="1" outlineLevel="1"/>
    <col min="35" max="35" width="16.19921875" style="42" hidden="1" customWidth="1" outlineLevel="1"/>
    <col min="36" max="36" width="2.5" style="7" hidden="1" customWidth="1" outlineLevel="1"/>
    <col min="37" max="37" width="52.5" style="7" hidden="1" customWidth="1" outlineLevel="1"/>
    <col min="38" max="38" width="24.59765625" style="7" hidden="1" customWidth="1" outlineLevel="1"/>
    <col min="39" max="39" width="43" style="7" hidden="1" customWidth="1" outlineLevel="1"/>
    <col min="40" max="45" width="16.8984375" style="7" hidden="1" customWidth="1" outlineLevel="1"/>
    <col min="46" max="46" width="17.5" style="7" hidden="1" customWidth="1" outlineLevel="1"/>
    <col min="47" max="52" width="19.59765625" style="7" hidden="1" customWidth="1" outlineLevel="1"/>
    <col min="53" max="54" width="22.3984375" style="7" hidden="1" customWidth="1" outlineLevel="1"/>
    <col min="55" max="56" width="22.59765625" style="7" hidden="1" customWidth="1" outlineLevel="1"/>
    <col min="57" max="57" width="9" style="7" hidden="1" customWidth="1" outlineLevel="1"/>
    <col min="58" max="58" width="9" style="7" collapsed="1"/>
    <col min="59" max="16384" width="9" style="7"/>
  </cols>
  <sheetData>
    <row r="1" spans="2:43">
      <c r="AI1" s="76"/>
    </row>
    <row r="2" spans="2:43" ht="24.6">
      <c r="B2" s="441" t="s">
        <v>31</v>
      </c>
      <c r="C2" s="441"/>
      <c r="D2" s="441"/>
      <c r="E2" s="441"/>
      <c r="F2" s="441"/>
      <c r="G2" s="441"/>
      <c r="H2" s="441"/>
      <c r="I2" s="441"/>
      <c r="J2" s="441"/>
      <c r="K2" s="441"/>
      <c r="L2" s="441"/>
      <c r="M2" s="441"/>
      <c r="N2" s="441"/>
      <c r="O2" s="441"/>
      <c r="P2" s="441"/>
      <c r="Q2" s="441"/>
      <c r="R2" s="441"/>
      <c r="S2" s="441"/>
      <c r="T2" s="441"/>
      <c r="U2" s="441"/>
      <c r="V2" s="441"/>
      <c r="W2" s="441"/>
      <c r="X2" s="441"/>
      <c r="Y2" s="441"/>
      <c r="Z2" s="441"/>
      <c r="AA2" s="441"/>
      <c r="AB2" s="441"/>
      <c r="AC2" s="441"/>
      <c r="AD2" s="441"/>
      <c r="AE2" s="139"/>
      <c r="AF2" s="43"/>
      <c r="AG2" s="43"/>
      <c r="AH2" s="43"/>
      <c r="AI2" s="91"/>
      <c r="AJ2" s="19"/>
      <c r="AN2" s="7" t="s">
        <v>182</v>
      </c>
    </row>
    <row r="3" spans="2:43" ht="22.5" customHeight="1">
      <c r="B3" s="186"/>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42"/>
      <c r="AI3" s="76"/>
      <c r="AK3" s="131" t="s">
        <v>179</v>
      </c>
    </row>
    <row r="4" spans="2:43" ht="21.6" customHeight="1">
      <c r="C4" s="443" t="s">
        <v>173</v>
      </c>
      <c r="D4" s="443"/>
      <c r="E4" s="443"/>
      <c r="F4" s="443"/>
      <c r="G4" s="246" t="s">
        <v>508</v>
      </c>
      <c r="H4" s="10"/>
      <c r="I4" s="10"/>
      <c r="J4" s="10"/>
      <c r="M4" s="70" t="s">
        <v>511</v>
      </c>
      <c r="N4" s="453" t="s">
        <v>509</v>
      </c>
      <c r="O4" s="453"/>
      <c r="P4" s="453"/>
      <c r="Q4" s="453"/>
      <c r="R4" s="7" t="s">
        <v>510</v>
      </c>
      <c r="AF4" s="323"/>
      <c r="AG4" s="323"/>
      <c r="AH4" s="323"/>
      <c r="AI4" s="324"/>
      <c r="AK4" s="283" t="s">
        <v>181</v>
      </c>
      <c r="AL4" s="7" t="s">
        <v>196</v>
      </c>
    </row>
    <row r="5" spans="2:43" ht="21.6" customHeight="1">
      <c r="C5" s="448" t="s">
        <v>170</v>
      </c>
      <c r="D5" s="448"/>
      <c r="E5" s="448"/>
      <c r="F5" s="448"/>
      <c r="G5" s="426" t="s">
        <v>171</v>
      </c>
      <c r="H5" s="426"/>
      <c r="I5" s="426"/>
      <c r="J5" s="426"/>
      <c r="K5" s="7" t="s">
        <v>172</v>
      </c>
      <c r="Y5" s="442">
        <v>46235</v>
      </c>
      <c r="Z5" s="442"/>
      <c r="AA5" s="442"/>
      <c r="AB5" s="442"/>
      <c r="AC5" s="442"/>
      <c r="AD5" s="442"/>
      <c r="AE5" s="138"/>
      <c r="AI5" s="76"/>
      <c r="AJ5" s="9"/>
      <c r="AK5" s="130" t="s">
        <v>180</v>
      </c>
    </row>
    <row r="6" spans="2:43" ht="22.5" customHeight="1" thickBot="1">
      <c r="B6" s="391" t="s">
        <v>211</v>
      </c>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41"/>
      <c r="AF6" s="43"/>
      <c r="AG6" s="43"/>
      <c r="AH6" s="43" t="s">
        <v>364</v>
      </c>
      <c r="AI6" s="76"/>
      <c r="AK6" s="132" t="s">
        <v>183</v>
      </c>
    </row>
    <row r="7" spans="2:43" ht="33.75" customHeight="1" thickBot="1">
      <c r="B7" s="8"/>
      <c r="C7" s="8"/>
      <c r="D7" s="8"/>
      <c r="E7" s="179" t="s">
        <v>184</v>
      </c>
      <c r="F7" s="450"/>
      <c r="G7" s="450"/>
      <c r="H7" s="450"/>
      <c r="I7" s="450"/>
      <c r="J7" s="450"/>
      <c r="K7" s="450"/>
      <c r="L7" s="450"/>
      <c r="M7" s="450"/>
      <c r="N7" s="450"/>
      <c r="O7" s="450"/>
      <c r="P7" s="450"/>
      <c r="Q7" s="452" t="s">
        <v>476</v>
      </c>
      <c r="R7" s="452"/>
      <c r="S7" s="450"/>
      <c r="T7" s="450"/>
      <c r="U7" s="450"/>
      <c r="V7" s="450"/>
      <c r="W7" s="450"/>
      <c r="X7" s="450"/>
      <c r="Y7" s="450"/>
      <c r="Z7" s="450"/>
      <c r="AA7" s="450"/>
      <c r="AB7" s="450"/>
      <c r="AC7" s="450"/>
      <c r="AD7" s="450"/>
      <c r="AE7" s="41"/>
      <c r="AH7" s="253" t="b">
        <v>0</v>
      </c>
      <c r="AI7" s="457" t="s">
        <v>176</v>
      </c>
    </row>
    <row r="8" spans="2:43" ht="33.75" customHeight="1">
      <c r="B8" s="445" t="s">
        <v>87</v>
      </c>
      <c r="C8" s="445"/>
      <c r="D8" s="445"/>
      <c r="E8" s="445"/>
      <c r="F8" s="389"/>
      <c r="G8" s="389"/>
      <c r="H8" s="389"/>
      <c r="I8" s="389"/>
      <c r="J8" s="389"/>
      <c r="K8" s="389"/>
      <c r="L8" s="388" t="s">
        <v>474</v>
      </c>
      <c r="M8" s="388"/>
      <c r="N8" s="388"/>
      <c r="O8" s="389"/>
      <c r="P8" s="389"/>
      <c r="Q8" s="389"/>
      <c r="R8" s="389"/>
      <c r="S8" s="389"/>
      <c r="T8" s="388" t="s">
        <v>475</v>
      </c>
      <c r="U8" s="388"/>
      <c r="V8" s="390"/>
      <c r="W8" s="390"/>
      <c r="X8" s="390"/>
      <c r="Y8" s="390"/>
      <c r="Z8" s="390"/>
      <c r="AA8" s="390"/>
      <c r="AB8" s="390"/>
      <c r="AC8" s="390"/>
      <c r="AD8" s="390"/>
      <c r="AE8" s="140"/>
      <c r="AH8" s="462" t="s">
        <v>483</v>
      </c>
      <c r="AI8" s="457"/>
    </row>
    <row r="9" spans="2:43" ht="22.5" customHeight="1">
      <c r="B9" s="391" t="s">
        <v>212</v>
      </c>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41"/>
      <c r="AF9" s="435" t="s">
        <v>75</v>
      </c>
      <c r="AG9" s="43"/>
      <c r="AH9" s="457"/>
      <c r="AI9" s="63" t="s">
        <v>121</v>
      </c>
    </row>
    <row r="10" spans="2:43" ht="33.75" customHeight="1">
      <c r="B10" s="415" t="s">
        <v>0</v>
      </c>
      <c r="C10" s="415"/>
      <c r="D10" s="415"/>
      <c r="E10" s="415"/>
      <c r="F10" s="450"/>
      <c r="G10" s="450"/>
      <c r="H10" s="450"/>
      <c r="I10" s="450"/>
      <c r="J10" s="450"/>
      <c r="K10" s="450"/>
      <c r="L10" s="450"/>
      <c r="M10" s="450"/>
      <c r="N10" s="450"/>
      <c r="O10" s="450"/>
      <c r="P10" s="450"/>
      <c r="Q10" s="450"/>
      <c r="R10" s="450"/>
      <c r="S10" s="450"/>
      <c r="T10" s="450"/>
      <c r="U10" s="450"/>
      <c r="V10" s="450"/>
      <c r="W10" s="450"/>
      <c r="Y10" s="8"/>
      <c r="Z10" s="179" t="s">
        <v>482</v>
      </c>
      <c r="AA10" s="449"/>
      <c r="AB10" s="449"/>
      <c r="AC10" s="449"/>
      <c r="AD10" s="270" t="s">
        <v>43</v>
      </c>
      <c r="AF10" s="435"/>
      <c r="AG10" s="63"/>
      <c r="AH10" s="63"/>
      <c r="AJ10" s="63"/>
      <c r="AM10" s="7" t="s">
        <v>15</v>
      </c>
    </row>
    <row r="11" spans="2:43" ht="33.75" customHeight="1">
      <c r="B11" s="70"/>
      <c r="E11" s="70" t="s">
        <v>994</v>
      </c>
      <c r="F11" s="271"/>
      <c r="G11" s="235"/>
      <c r="H11" s="235"/>
      <c r="I11" s="271"/>
      <c r="J11" s="235"/>
      <c r="K11" s="235"/>
      <c r="L11" s="271"/>
      <c r="M11" s="235"/>
      <c r="N11" s="235"/>
      <c r="O11" s="387" t="s">
        <v>105</v>
      </c>
      <c r="P11" s="387"/>
      <c r="Q11" s="447"/>
      <c r="R11" s="447"/>
      <c r="S11" s="235" t="s">
        <v>7</v>
      </c>
      <c r="T11" s="451" t="s">
        <v>481</v>
      </c>
      <c r="U11" s="451"/>
      <c r="V11" s="451"/>
      <c r="W11" s="451"/>
      <c r="X11" s="464"/>
      <c r="Y11" s="464"/>
      <c r="Z11" s="235" t="s">
        <v>7</v>
      </c>
      <c r="AA11" s="235"/>
      <c r="AB11" s="235"/>
      <c r="AC11" s="235"/>
      <c r="AD11" s="235"/>
      <c r="AF11" s="44" t="s">
        <v>55</v>
      </c>
      <c r="AG11" s="63"/>
      <c r="AH11" s="92" t="b">
        <f>IF($AH$7,FALSE,$AM$14="新築")</f>
        <v>0</v>
      </c>
      <c r="AI11" s="92" t="b">
        <f>$AQ$14&gt;0</f>
        <v>0</v>
      </c>
      <c r="AJ11" s="63"/>
      <c r="AL11" s="59" t="s">
        <v>14</v>
      </c>
      <c r="AM11" s="51" t="str">
        <f ca="1">IFERROR(VALUE(MID(MID(CELL("filename",A1),FIND("[",CELL("filename",A1))+1,FIND("]",CELL("filename",A1))-FIND("[",CELL("filename",A1))-1),2,2)),"")</f>
        <v/>
      </c>
      <c r="AN11" s="7" t="str">
        <f>"列番号："&amp;COLUMN(AM11)&amp;"　行番号:"&amp;ROW()</f>
        <v>列番号：39　行番号:11</v>
      </c>
    </row>
    <row r="12" spans="2:43" ht="33.75" customHeight="1">
      <c r="B12" s="446" t="s">
        <v>6</v>
      </c>
      <c r="C12" s="446"/>
      <c r="D12" s="446"/>
      <c r="E12" s="446"/>
      <c r="F12" s="465"/>
      <c r="G12" s="465"/>
      <c r="H12" s="465"/>
      <c r="I12" s="465"/>
      <c r="J12" s="465"/>
      <c r="K12" s="465"/>
      <c r="L12" s="465"/>
      <c r="M12" s="465"/>
      <c r="N12" s="465"/>
      <c r="O12" s="465"/>
      <c r="P12" s="465"/>
      <c r="Q12" s="465"/>
      <c r="R12" s="465"/>
      <c r="S12" s="465"/>
      <c r="T12" s="465"/>
      <c r="U12" s="235"/>
      <c r="V12" s="236" t="s">
        <v>470</v>
      </c>
      <c r="W12" s="386" t="str">
        <f>地域区分確認!C16</f>
        <v/>
      </c>
      <c r="X12" s="386"/>
      <c r="Y12" s="386"/>
      <c r="Z12" s="386"/>
      <c r="AA12" s="387" t="s">
        <v>473</v>
      </c>
      <c r="AB12" s="387"/>
      <c r="AC12" s="359" t="str">
        <f>地域区分確認!C17</f>
        <v/>
      </c>
      <c r="AD12" s="235"/>
      <c r="AJ12" s="63"/>
      <c r="AL12" s="60"/>
      <c r="AM12" s="11"/>
      <c r="AN12" s="11"/>
    </row>
    <row r="13" spans="2:43" ht="33.75" customHeight="1" thickBot="1">
      <c r="B13" s="463" t="s">
        <v>88</v>
      </c>
      <c r="C13" s="463"/>
      <c r="D13" s="463"/>
      <c r="E13" s="463"/>
      <c r="F13" s="465"/>
      <c r="G13" s="465"/>
      <c r="H13" s="465"/>
      <c r="I13" s="465"/>
      <c r="J13" s="465"/>
      <c r="K13" s="465"/>
      <c r="L13" s="465"/>
      <c r="M13" s="465"/>
      <c r="N13" s="465"/>
      <c r="O13" s="465"/>
      <c r="P13" s="465"/>
      <c r="Q13" s="465"/>
      <c r="R13" s="451" t="s">
        <v>471</v>
      </c>
      <c r="S13" s="451"/>
      <c r="T13" s="451"/>
      <c r="U13" s="444"/>
      <c r="V13" s="444"/>
      <c r="W13" s="235" t="s">
        <v>8</v>
      </c>
      <c r="X13" s="451" t="s">
        <v>472</v>
      </c>
      <c r="Y13" s="451"/>
      <c r="Z13" s="451"/>
      <c r="AA13" s="444"/>
      <c r="AB13" s="444"/>
      <c r="AC13" s="235" t="s">
        <v>46</v>
      </c>
      <c r="AD13" s="235"/>
      <c r="AE13" s="142"/>
      <c r="AI13" s="76"/>
      <c r="AK13" s="60"/>
    </row>
    <row r="14" spans="2:43" ht="33.75" customHeight="1">
      <c r="B14" s="399" t="s">
        <v>32</v>
      </c>
      <c r="C14" s="399"/>
      <c r="D14" s="399"/>
      <c r="E14" s="399"/>
      <c r="F14" s="295"/>
      <c r="G14" s="234"/>
      <c r="H14" s="234"/>
      <c r="I14" s="234"/>
      <c r="J14" s="294"/>
      <c r="K14" s="234"/>
      <c r="L14" s="234"/>
      <c r="M14" s="269"/>
      <c r="N14" s="234"/>
      <c r="O14" s="269"/>
      <c r="P14" s="295"/>
      <c r="Q14" s="269"/>
      <c r="R14" s="234"/>
      <c r="S14" s="234"/>
      <c r="T14" s="234"/>
      <c r="U14" s="234"/>
      <c r="V14" s="295"/>
      <c r="W14" s="234"/>
      <c r="X14" s="234"/>
      <c r="Y14" s="234"/>
      <c r="Z14" s="234"/>
      <c r="AA14" s="234"/>
      <c r="AB14" s="234"/>
      <c r="AC14" s="234"/>
      <c r="AD14" s="234"/>
      <c r="AF14" s="44" t="s">
        <v>56</v>
      </c>
      <c r="AI14" s="92" t="b">
        <f>$AQ$17&gt;0</f>
        <v>0</v>
      </c>
      <c r="AK14" s="20" t="str">
        <f>E11</f>
        <v>ZEB化のタイミング</v>
      </c>
      <c r="AL14" s="12" t="s">
        <v>17</v>
      </c>
      <c r="AM14" s="50" t="str" cm="1">
        <f t="array" ref="AM14">IF(AQ14="","無回答",INDEX(AL16:AN16,AQ14))</f>
        <v>無回答</v>
      </c>
      <c r="AN14" s="21" t="str">
        <f>"列番号："&amp;COLUMN(AM14)&amp;"　行番号:"&amp;ROW()</f>
        <v>列番号：39　行番号:14</v>
      </c>
      <c r="AO14" s="12"/>
      <c r="AP14" s="12" t="s">
        <v>19</v>
      </c>
      <c r="AQ14" s="288"/>
    </row>
    <row r="15" spans="2:43" ht="33.75" customHeight="1">
      <c r="B15" s="333"/>
      <c r="C15" s="333"/>
      <c r="D15" s="333"/>
      <c r="E15" s="325" t="s">
        <v>74</v>
      </c>
      <c r="F15" s="296"/>
      <c r="G15" s="94"/>
      <c r="H15" s="94"/>
      <c r="I15" s="94"/>
      <c r="J15" s="296"/>
      <c r="K15" s="94"/>
      <c r="L15" s="94"/>
      <c r="M15" s="94"/>
      <c r="N15" s="296"/>
      <c r="O15" s="94"/>
      <c r="P15" s="94"/>
      <c r="Q15" s="94"/>
      <c r="R15" s="296"/>
      <c r="S15" s="94"/>
      <c r="T15" s="94"/>
      <c r="U15" s="94"/>
      <c r="V15" s="296"/>
      <c r="W15" s="94"/>
      <c r="X15" s="94"/>
      <c r="Y15" s="94"/>
      <c r="Z15" s="94"/>
      <c r="AA15" s="296"/>
      <c r="AB15" s="94"/>
      <c r="AC15" s="94"/>
      <c r="AD15" s="94"/>
      <c r="AF15" s="393" t="s">
        <v>57</v>
      </c>
      <c r="AI15" s="92" t="b">
        <f>$AQ$20&gt;0</f>
        <v>0</v>
      </c>
      <c r="AJ15" s="11"/>
      <c r="AK15" s="25" t="s">
        <v>29</v>
      </c>
      <c r="AL15" s="45" t="s">
        <v>12</v>
      </c>
      <c r="AM15" s="45" t="s">
        <v>24</v>
      </c>
      <c r="AN15" s="45" t="s">
        <v>478</v>
      </c>
      <c r="AO15" s="39"/>
      <c r="AP15" s="39"/>
      <c r="AQ15" s="40"/>
    </row>
    <row r="16" spans="2:43" ht="33.75" customHeight="1" thickBot="1">
      <c r="B16" s="38"/>
      <c r="C16" s="38"/>
      <c r="D16" s="38"/>
      <c r="E16" s="38"/>
      <c r="F16" s="297"/>
      <c r="G16" s="95"/>
      <c r="H16" s="95"/>
      <c r="I16" s="95"/>
      <c r="J16" s="297"/>
      <c r="K16" s="95"/>
      <c r="L16" s="95"/>
      <c r="M16" s="95"/>
      <c r="N16" s="297"/>
      <c r="O16" s="95"/>
      <c r="P16" s="96"/>
      <c r="Q16" s="425"/>
      <c r="R16" s="425"/>
      <c r="S16" s="425"/>
      <c r="T16" s="425"/>
      <c r="U16" s="425"/>
      <c r="V16" s="425"/>
      <c r="W16" s="425"/>
      <c r="X16" s="425"/>
      <c r="Y16" s="425"/>
      <c r="Z16" s="425"/>
      <c r="AA16" s="425"/>
      <c r="AB16" s="425"/>
      <c r="AC16" s="425"/>
      <c r="AD16" s="425"/>
      <c r="AE16" s="141"/>
      <c r="AF16" s="393"/>
      <c r="AH16" s="92" t="b">
        <f>IF($AH$7,FALSE,LEFT($AM$20,3)&lt;&gt;"その他")</f>
        <v>1</v>
      </c>
      <c r="AI16" s="92" t="b">
        <f>$AQ$20&gt;0</f>
        <v>0</v>
      </c>
      <c r="AJ16" s="11"/>
      <c r="AK16" s="86" t="s">
        <v>102</v>
      </c>
      <c r="AL16" s="82" t="str">
        <f>AL15</f>
        <v>新築</v>
      </c>
      <c r="AM16" s="82" t="str">
        <f>AM15</f>
        <v>改修</v>
      </c>
      <c r="AN16" s="82" t="str">
        <f>AN15</f>
        <v>増築</v>
      </c>
      <c r="AO16" s="13"/>
      <c r="AP16" s="13"/>
      <c r="AQ16" s="23"/>
    </row>
    <row r="17" spans="2:50" ht="33.75" customHeight="1">
      <c r="B17" s="333"/>
      <c r="C17" s="333"/>
      <c r="D17" s="333"/>
      <c r="E17" s="325" t="s">
        <v>45</v>
      </c>
      <c r="F17" s="351"/>
      <c r="G17" s="333"/>
      <c r="H17" s="333"/>
      <c r="I17" s="333"/>
      <c r="J17" s="351"/>
      <c r="K17" s="333"/>
      <c r="L17" s="352"/>
      <c r="M17" s="352"/>
      <c r="N17" s="351"/>
      <c r="O17" s="333"/>
      <c r="P17" s="333"/>
      <c r="Q17" s="352"/>
      <c r="R17" s="333"/>
      <c r="S17" s="333"/>
      <c r="T17" s="333"/>
      <c r="U17" s="351"/>
      <c r="V17" s="352"/>
      <c r="W17" s="333"/>
      <c r="X17" s="333"/>
      <c r="Y17" s="333"/>
      <c r="Z17" s="352"/>
      <c r="AA17" s="352"/>
      <c r="AB17" s="352"/>
      <c r="AC17" s="352"/>
      <c r="AD17" s="352"/>
      <c r="AF17" s="393" t="s">
        <v>58</v>
      </c>
      <c r="AI17" s="92" t="b">
        <f>$AQ$23&gt;0</f>
        <v>0</v>
      </c>
      <c r="AJ17" s="11"/>
      <c r="AK17" s="20" t="str">
        <f>B14</f>
        <v>ZEBランク</v>
      </c>
      <c r="AL17" s="12" t="s">
        <v>26</v>
      </c>
      <c r="AM17" s="50" t="str" cm="1">
        <f t="array" ref="AM17">IF(AQ17="","無回答",INDEX(AL19:AO19,AQ17))</f>
        <v>無回答</v>
      </c>
      <c r="AN17" s="21" t="str">
        <f>"列番号："&amp;COLUMN(AM17)&amp;"　行番号:"&amp;ROW()</f>
        <v>列番号：39　行番号:17</v>
      </c>
      <c r="AO17" s="21"/>
      <c r="AP17" s="12" t="s">
        <v>19</v>
      </c>
      <c r="AQ17" s="288"/>
    </row>
    <row r="18" spans="2:50" ht="33.75" customHeight="1">
      <c r="B18" s="322"/>
      <c r="D18" s="322"/>
      <c r="E18" s="322"/>
      <c r="F18" s="353"/>
      <c r="G18" s="184"/>
      <c r="H18" s="184"/>
      <c r="I18" s="184"/>
      <c r="J18" s="184"/>
      <c r="K18" s="184"/>
      <c r="L18" s="184"/>
      <c r="M18" s="319"/>
      <c r="N18" s="184"/>
      <c r="O18" s="184"/>
      <c r="P18" s="392"/>
      <c r="Q18" s="392"/>
      <c r="R18" s="392"/>
      <c r="S18" s="392"/>
      <c r="T18" s="392"/>
      <c r="U18" s="392"/>
      <c r="V18" s="392"/>
      <c r="W18" s="392"/>
      <c r="X18" s="392"/>
      <c r="Y18" s="392"/>
      <c r="Z18" s="392"/>
      <c r="AA18" s="392"/>
      <c r="AB18" s="392"/>
      <c r="AC18" s="392"/>
      <c r="AD18" s="392"/>
      <c r="AE18" s="141"/>
      <c r="AF18" s="393"/>
      <c r="AH18" s="92" t="b">
        <f>IF($AH$7,FALSE,LEFT($AM$23,3)&lt;&gt;"その他")</f>
        <v>1</v>
      </c>
      <c r="AI18" s="92" t="b">
        <f>$AQ$23&gt;0</f>
        <v>0</v>
      </c>
      <c r="AJ18" s="11"/>
      <c r="AK18" s="25" t="s">
        <v>29</v>
      </c>
      <c r="AL18" s="45" t="s">
        <v>33</v>
      </c>
      <c r="AM18" s="45" t="s">
        <v>34</v>
      </c>
      <c r="AN18" s="45" t="s">
        <v>35</v>
      </c>
      <c r="AO18" s="45" t="s">
        <v>36</v>
      </c>
      <c r="AP18" s="39"/>
      <c r="AQ18" s="40"/>
    </row>
    <row r="19" spans="2:50" ht="22.5" customHeight="1" thickBot="1">
      <c r="B19" s="391" t="s">
        <v>217</v>
      </c>
      <c r="C19" s="391"/>
      <c r="D19" s="391"/>
      <c r="E19" s="391"/>
      <c r="F19" s="391"/>
      <c r="G19" s="391"/>
      <c r="H19" s="391"/>
      <c r="I19" s="391"/>
      <c r="J19" s="391"/>
      <c r="K19" s="391"/>
      <c r="L19" s="391"/>
      <c r="M19" s="391"/>
      <c r="N19" s="391"/>
      <c r="O19" s="391"/>
      <c r="P19" s="391"/>
      <c r="Q19" s="391"/>
      <c r="R19" s="391"/>
      <c r="S19" s="391"/>
      <c r="T19" s="391"/>
      <c r="U19" s="391"/>
      <c r="V19" s="391"/>
      <c r="W19" s="391"/>
      <c r="X19" s="391"/>
      <c r="Y19" s="391"/>
      <c r="Z19" s="391"/>
      <c r="AA19" s="391"/>
      <c r="AB19" s="391"/>
      <c r="AC19" s="391"/>
      <c r="AD19" s="391"/>
      <c r="AK19" s="27" t="s">
        <v>18</v>
      </c>
      <c r="AL19" s="35" t="str">
        <f>AL18</f>
        <v>『ZEB』</v>
      </c>
      <c r="AM19" s="35" t="str">
        <f>AM18</f>
        <v>Nearly ZEB</v>
      </c>
      <c r="AN19" s="35" t="str">
        <f>AN18</f>
        <v>ZEB Ready</v>
      </c>
      <c r="AO19" s="35" t="str">
        <f>AO18</f>
        <v>ZEB Oriented</v>
      </c>
      <c r="AP19" s="18"/>
      <c r="AQ19" s="37"/>
    </row>
    <row r="20" spans="2:50" ht="33.75" customHeight="1">
      <c r="B20" s="70"/>
      <c r="C20" s="70"/>
      <c r="D20" s="70"/>
      <c r="E20" s="70"/>
      <c r="F20" s="298"/>
      <c r="G20" s="237"/>
      <c r="H20" s="97"/>
      <c r="I20" s="97"/>
      <c r="J20" s="146"/>
      <c r="K20" s="146"/>
      <c r="L20" s="146"/>
      <c r="M20" s="272"/>
      <c r="N20" s="239"/>
      <c r="O20" s="239"/>
      <c r="P20" s="97"/>
      <c r="Q20" s="97"/>
      <c r="R20" s="97"/>
      <c r="S20" s="97"/>
      <c r="T20" s="272"/>
      <c r="U20" s="97"/>
      <c r="V20" s="97"/>
      <c r="W20" s="97"/>
      <c r="X20" s="97"/>
      <c r="Y20" s="272"/>
      <c r="Z20" s="97"/>
      <c r="AA20" s="97"/>
      <c r="AB20" s="97"/>
      <c r="AC20" s="97"/>
      <c r="AD20" s="97"/>
      <c r="AF20" s="393" t="s">
        <v>223</v>
      </c>
      <c r="AI20" s="92" t="b">
        <f>$AQ$44&gt;0</f>
        <v>0</v>
      </c>
      <c r="AJ20" s="11"/>
      <c r="AK20" s="83" t="str">
        <f>E15</f>
        <v>建物の主な用途</v>
      </c>
      <c r="AL20" s="84" t="s">
        <v>17</v>
      </c>
      <c r="AM20" s="85" t="str" cm="1">
        <f t="array" ref="AM20">IF(AQ20="","無回答",INDEX(AL22:AT22,AQ20))</f>
        <v>無回答</v>
      </c>
      <c r="AN20" s="81" t="str">
        <f>"列番号："&amp;COLUMN(AM20)&amp;"　行番号:"&amp;ROW()</f>
        <v>列番号：39　行番号:20</v>
      </c>
      <c r="AO20" s="84"/>
      <c r="AP20" s="84" t="s">
        <v>19</v>
      </c>
      <c r="AQ20" s="289"/>
      <c r="AR20" s="14"/>
      <c r="AS20" s="15"/>
      <c r="AT20" s="15"/>
    </row>
    <row r="21" spans="2:50" ht="33.75" customHeight="1">
      <c r="B21" s="70"/>
      <c r="C21" s="70"/>
      <c r="D21" s="70"/>
      <c r="E21" s="70"/>
      <c r="F21" s="299"/>
      <c r="G21" s="238"/>
      <c r="H21" s="98"/>
      <c r="I21" s="98"/>
      <c r="J21" s="300"/>
      <c r="K21" s="99"/>
      <c r="L21" s="99"/>
      <c r="M21" s="301"/>
      <c r="N21" s="240"/>
      <c r="O21" s="240"/>
      <c r="P21" s="461"/>
      <c r="Q21" s="461"/>
      <c r="R21" s="461"/>
      <c r="S21" s="461"/>
      <c r="T21" s="461"/>
      <c r="U21" s="461"/>
      <c r="V21" s="461"/>
      <c r="W21" s="461"/>
      <c r="X21" s="461"/>
      <c r="Y21" s="461"/>
      <c r="Z21" s="461"/>
      <c r="AA21" s="461"/>
      <c r="AB21" s="461"/>
      <c r="AC21" s="461"/>
      <c r="AD21" s="461"/>
      <c r="AF21" s="393"/>
      <c r="AH21" s="92" t="b">
        <f>IF($AH$7,FALSE,LEFT($AM$44,3)&lt;&gt;"その他")</f>
        <v>1</v>
      </c>
      <c r="AI21" s="92" t="b">
        <f>$AQ$44&gt;0</f>
        <v>0</v>
      </c>
      <c r="AK21" s="25" t="s">
        <v>29</v>
      </c>
      <c r="AL21" s="45" t="s">
        <v>859</v>
      </c>
      <c r="AM21" s="45" t="s">
        <v>37</v>
      </c>
      <c r="AN21" s="45" t="s">
        <v>38</v>
      </c>
      <c r="AO21" s="45" t="s">
        <v>39</v>
      </c>
      <c r="AP21" s="45" t="s">
        <v>40</v>
      </c>
      <c r="AQ21" s="45" t="s">
        <v>41</v>
      </c>
      <c r="AR21" s="45" t="s">
        <v>25</v>
      </c>
      <c r="AS21" s="46" t="s">
        <v>44</v>
      </c>
      <c r="AT21" s="49" t="s">
        <v>9</v>
      </c>
    </row>
    <row r="22" spans="2:50" ht="22.5" customHeight="1" thickBot="1">
      <c r="B22" s="391" t="s">
        <v>224</v>
      </c>
      <c r="C22" s="391"/>
      <c r="D22" s="391"/>
      <c r="E22" s="391"/>
      <c r="F22" s="391"/>
      <c r="G22" s="391"/>
      <c r="H22" s="391"/>
      <c r="I22" s="391"/>
      <c r="J22" s="391"/>
      <c r="K22" s="391"/>
      <c r="L22" s="391"/>
      <c r="M22" s="391"/>
      <c r="N22" s="391"/>
      <c r="O22" s="391"/>
      <c r="P22" s="391"/>
      <c r="Q22" s="391"/>
      <c r="R22" s="391"/>
      <c r="S22" s="391"/>
      <c r="T22" s="391"/>
      <c r="U22" s="391"/>
      <c r="V22" s="391"/>
      <c r="W22" s="391"/>
      <c r="X22" s="391"/>
      <c r="Y22" s="391"/>
      <c r="Z22" s="391"/>
      <c r="AA22" s="391"/>
      <c r="AB22" s="391"/>
      <c r="AC22" s="391"/>
      <c r="AD22" s="391"/>
      <c r="AE22" s="41"/>
      <c r="AF22" s="43"/>
      <c r="AG22" s="43"/>
      <c r="AH22" s="43"/>
      <c r="AK22" s="22" t="s">
        <v>18</v>
      </c>
      <c r="AL22" s="26" t="str">
        <f t="shared" ref="AL22:AS22" si="0">AL21</f>
        <v>事務所</v>
      </c>
      <c r="AM22" s="26" t="str">
        <f t="shared" si="0"/>
        <v>学校</v>
      </c>
      <c r="AN22" s="26" t="str">
        <f t="shared" si="0"/>
        <v>病院</v>
      </c>
      <c r="AO22" s="26" t="str">
        <f t="shared" si="0"/>
        <v>店舗</v>
      </c>
      <c r="AP22" s="26" t="str">
        <f t="shared" si="0"/>
        <v>ホテル・旅館</v>
      </c>
      <c r="AQ22" s="26" t="str">
        <f t="shared" si="0"/>
        <v>福祉施設</v>
      </c>
      <c r="AR22" s="35" t="str">
        <f t="shared" si="0"/>
        <v>工場</v>
      </c>
      <c r="AS22" s="35" t="str">
        <f t="shared" si="0"/>
        <v>体育館等</v>
      </c>
      <c r="AT22" s="17" t="str">
        <f>IF(Q16="",AT21,AT21&amp;" ("&amp;Q16&amp;")")</f>
        <v>その他</v>
      </c>
    </row>
    <row r="23" spans="2:50" ht="33.75" customHeight="1">
      <c r="B23" s="415"/>
      <c r="C23" s="415"/>
      <c r="D23" s="415"/>
      <c r="E23" s="415"/>
      <c r="F23" s="302"/>
      <c r="G23" s="97"/>
      <c r="H23" s="97"/>
      <c r="I23" s="97"/>
      <c r="J23" s="97"/>
      <c r="K23" s="97"/>
      <c r="L23" s="97"/>
      <c r="M23" s="272"/>
      <c r="N23" s="97"/>
      <c r="O23" s="97"/>
      <c r="P23" s="97"/>
      <c r="Q23" s="147"/>
      <c r="R23" s="150"/>
      <c r="S23" s="150"/>
      <c r="U23" s="302"/>
      <c r="V23" s="150"/>
      <c r="W23" s="150"/>
      <c r="X23" s="150"/>
      <c r="Y23" s="150"/>
      <c r="Z23" s="150"/>
      <c r="AA23" s="150"/>
      <c r="AB23" s="97"/>
      <c r="AC23" s="97"/>
      <c r="AD23" s="97"/>
      <c r="AF23" s="393" t="s">
        <v>59</v>
      </c>
      <c r="AI23" s="92" t="b">
        <f>$AQ$48&gt;0</f>
        <v>0</v>
      </c>
      <c r="AJ23" s="11"/>
      <c r="AK23" s="24" t="str">
        <f>E17</f>
        <v>建物の構造</v>
      </c>
      <c r="AL23" s="12" t="s">
        <v>17</v>
      </c>
      <c r="AM23" s="50" t="str" cm="1">
        <f t="array" ref="AM23">IF(AQ23="","無回答",INDEX(AL25:AQ25,AQ23))</f>
        <v>無回答</v>
      </c>
      <c r="AN23" s="21" t="str">
        <f>"列番号："&amp;COLUMN(AM23)&amp;"　行番号:"&amp;ROW()</f>
        <v>列番号：39　行番号:23</v>
      </c>
      <c r="AO23" s="12"/>
      <c r="AP23" s="12" t="s">
        <v>19</v>
      </c>
      <c r="AQ23" s="288"/>
    </row>
    <row r="24" spans="2:50" ht="33.75" customHeight="1">
      <c r="F24" s="303"/>
      <c r="G24" s="156"/>
      <c r="H24" s="156"/>
      <c r="I24" s="156"/>
      <c r="J24" s="156"/>
      <c r="K24" s="156"/>
      <c r="L24" s="156"/>
      <c r="M24" s="305"/>
      <c r="N24" s="156"/>
      <c r="O24" s="156"/>
      <c r="P24" s="156"/>
      <c r="Q24" s="157"/>
      <c r="R24" s="158"/>
      <c r="S24" s="158"/>
      <c r="T24" s="158"/>
      <c r="U24" s="303"/>
      <c r="V24" s="158"/>
      <c r="W24" s="158"/>
      <c r="X24" s="158"/>
      <c r="Y24" s="158"/>
      <c r="Z24" s="158"/>
      <c r="AA24" s="158"/>
      <c r="AB24" s="156"/>
      <c r="AC24" s="156"/>
      <c r="AD24" s="98"/>
      <c r="AF24" s="393"/>
      <c r="AI24" s="92" t="b">
        <f>$AQ$48&gt;0</f>
        <v>0</v>
      </c>
      <c r="AJ24" s="11"/>
      <c r="AK24" s="25" t="s">
        <v>29</v>
      </c>
      <c r="AL24" s="47" t="s">
        <v>13</v>
      </c>
      <c r="AM24" s="47" t="s">
        <v>66</v>
      </c>
      <c r="AN24" s="47" t="s">
        <v>67</v>
      </c>
      <c r="AO24" s="47" t="s">
        <v>68</v>
      </c>
      <c r="AP24" s="47" t="s">
        <v>69</v>
      </c>
      <c r="AQ24" s="48" t="s">
        <v>9</v>
      </c>
    </row>
    <row r="25" spans="2:50" ht="33.75" customHeight="1" thickBot="1">
      <c r="F25" s="304"/>
      <c r="G25" s="155"/>
      <c r="H25" s="155"/>
      <c r="I25" s="155"/>
      <c r="J25" s="155"/>
      <c r="K25" s="155"/>
      <c r="L25" s="155"/>
      <c r="M25" s="306"/>
      <c r="N25" s="155"/>
      <c r="O25" s="155"/>
      <c r="P25" s="397"/>
      <c r="Q25" s="397"/>
      <c r="R25" s="397"/>
      <c r="S25" s="397"/>
      <c r="T25" s="397"/>
      <c r="U25" s="397"/>
      <c r="V25" s="397"/>
      <c r="W25" s="397"/>
      <c r="X25" s="397"/>
      <c r="Y25" s="397"/>
      <c r="Z25" s="397"/>
      <c r="AA25" s="397"/>
      <c r="AB25" s="397"/>
      <c r="AC25" s="397"/>
      <c r="AD25" s="397"/>
      <c r="AF25" s="393"/>
      <c r="AH25" s="92" t="b">
        <f>IF($AH$7,FALSE,LEFT($AM$48,3)&lt;&gt;"その他")</f>
        <v>1</v>
      </c>
      <c r="AI25" s="92" t="b">
        <f>$AQ$48&gt;0</f>
        <v>0</v>
      </c>
      <c r="AJ25" s="11"/>
      <c r="AK25" s="27" t="s">
        <v>18</v>
      </c>
      <c r="AL25" s="35" t="str">
        <f>AL24</f>
        <v>木造</v>
      </c>
      <c r="AM25" s="35" t="str">
        <f>AM24</f>
        <v>鉄骨造</v>
      </c>
      <c r="AN25" s="35" t="str">
        <f>AN24</f>
        <v>鉄筋コンクリート造</v>
      </c>
      <c r="AO25" s="35" t="str">
        <f>AO24</f>
        <v>鉄骨鉄筋コンクリート造</v>
      </c>
      <c r="AP25" s="35" t="str">
        <f>AP24</f>
        <v>コンクリートブロック造</v>
      </c>
      <c r="AQ25" s="17" t="str">
        <f>IF(P18="",AQ24,AQ24&amp;" ("&amp;P18&amp;")")</f>
        <v>その他</v>
      </c>
    </row>
    <row r="26" spans="2:50" ht="22.5" customHeight="1" thickBot="1">
      <c r="B26" s="391" t="s">
        <v>232</v>
      </c>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J26" s="11"/>
    </row>
    <row r="27" spans="2:50" ht="33.75" customHeight="1">
      <c r="F27" s="307"/>
      <c r="G27" s="150"/>
      <c r="H27" s="150"/>
      <c r="I27" s="150"/>
      <c r="J27" s="150"/>
      <c r="K27" s="302"/>
      <c r="L27" s="150"/>
      <c r="M27" s="150"/>
      <c r="N27" s="150"/>
      <c r="O27" s="302"/>
      <c r="P27" s="150"/>
      <c r="Q27" s="147"/>
      <c r="R27" s="150"/>
      <c r="S27" s="150"/>
      <c r="T27" s="150"/>
      <c r="U27" s="302"/>
      <c r="V27" s="150"/>
      <c r="W27" s="150"/>
      <c r="X27" s="302"/>
      <c r="Y27" s="150"/>
      <c r="Z27" s="150"/>
      <c r="AA27" s="150"/>
      <c r="AB27" s="150"/>
      <c r="AC27" s="150"/>
      <c r="AD27" s="150"/>
      <c r="AF27" s="393" t="s">
        <v>241</v>
      </c>
      <c r="AI27" s="92" t="b">
        <f>$AQ$52&gt;0</f>
        <v>0</v>
      </c>
      <c r="AJ27" s="11"/>
      <c r="AK27" s="29" t="str">
        <f>E7</f>
        <v>貴社名</v>
      </c>
      <c r="AL27" s="12" t="s">
        <v>17</v>
      </c>
      <c r="AM27" s="50" t="str">
        <f>IF(F7="","無回答",F7)</f>
        <v>無回答</v>
      </c>
      <c r="AN27" s="21" t="str">
        <f>"列番号："&amp;COLUMN(AM27)&amp;"　行番号:"&amp;ROW()</f>
        <v>列番号：39　行番号:27</v>
      </c>
      <c r="AO27" s="61"/>
      <c r="AW27" s="11"/>
    </row>
    <row r="28" spans="2:50" ht="33.75" customHeight="1">
      <c r="F28" s="300"/>
      <c r="G28" s="151"/>
      <c r="H28" s="151"/>
      <c r="I28" s="151"/>
      <c r="J28" s="151"/>
      <c r="K28" s="300"/>
      <c r="L28" s="151"/>
      <c r="M28" s="151"/>
      <c r="N28" s="151"/>
      <c r="O28" s="300"/>
      <c r="P28" s="151"/>
      <c r="Q28" s="148"/>
      <c r="R28" s="400"/>
      <c r="S28" s="400"/>
      <c r="T28" s="400"/>
      <c r="U28" s="400"/>
      <c r="V28" s="400"/>
      <c r="W28" s="400"/>
      <c r="X28" s="400"/>
      <c r="Y28" s="400"/>
      <c r="Z28" s="400"/>
      <c r="AA28" s="400"/>
      <c r="AB28" s="400"/>
      <c r="AC28" s="400"/>
      <c r="AD28" s="400"/>
      <c r="AF28" s="393"/>
      <c r="AH28" s="92" t="b">
        <f>IF($AH$7,FALSE,LEFT($AM$52,3)&lt;&gt;"その他")</f>
        <v>1</v>
      </c>
      <c r="AI28" s="92" t="b">
        <f>$AQ$52&gt;0</f>
        <v>0</v>
      </c>
      <c r="AK28" s="31" t="str">
        <f>Q7</f>
        <v>所属
部署名</v>
      </c>
      <c r="AL28" s="32" t="s">
        <v>17</v>
      </c>
      <c r="AM28" s="51" t="str">
        <f>IF(S7="","無回答",S7)</f>
        <v>無回答</v>
      </c>
      <c r="AN28" s="33" t="str">
        <f>"列番号："&amp;COLUMN(AM28)&amp;"　行番号:"&amp;ROW()</f>
        <v>列番号：39　行番号:28</v>
      </c>
      <c r="AO28" s="16"/>
      <c r="AW28" s="11"/>
    </row>
    <row r="29" spans="2:50" ht="22.5" customHeight="1">
      <c r="B29" s="391" t="s">
        <v>233</v>
      </c>
      <c r="C29" s="391"/>
      <c r="D29" s="391"/>
      <c r="E29" s="391"/>
      <c r="F29" s="391"/>
      <c r="G29" s="391"/>
      <c r="H29" s="391"/>
      <c r="I29" s="391"/>
      <c r="J29" s="391"/>
      <c r="K29" s="391"/>
      <c r="L29" s="391"/>
      <c r="M29" s="391"/>
      <c r="N29" s="391"/>
      <c r="O29" s="391"/>
      <c r="P29" s="391"/>
      <c r="Q29" s="391"/>
      <c r="R29" s="391"/>
      <c r="S29" s="391"/>
      <c r="T29" s="391"/>
      <c r="U29" s="391"/>
      <c r="V29" s="391"/>
      <c r="W29" s="391"/>
      <c r="X29" s="391"/>
      <c r="Y29" s="391"/>
      <c r="Z29" s="391"/>
      <c r="AA29" s="391"/>
      <c r="AB29" s="391"/>
      <c r="AC29" s="391"/>
      <c r="AD29" s="391"/>
      <c r="AE29" s="41"/>
      <c r="AF29" s="43"/>
      <c r="AG29" s="43"/>
      <c r="AH29" s="43"/>
      <c r="AJ29" s="11"/>
      <c r="AK29" s="31" t="str">
        <f>B8</f>
        <v>ご担当者氏名</v>
      </c>
      <c r="AL29" s="32" t="s">
        <v>17</v>
      </c>
      <c r="AM29" s="51" t="str">
        <f>IF(F8="","無回答",F8)</f>
        <v>無回答</v>
      </c>
      <c r="AN29" s="33" t="str">
        <f>"列番号："&amp;COLUMN(AM29)&amp;"　行番号:"&amp;ROW()</f>
        <v>列番号：39　行番号:29</v>
      </c>
      <c r="AO29" s="16"/>
      <c r="AW29" s="11"/>
    </row>
    <row r="30" spans="2:50" ht="33.75" customHeight="1">
      <c r="B30" s="160"/>
      <c r="C30" s="160"/>
      <c r="D30" s="160"/>
      <c r="E30" s="160"/>
      <c r="F30" s="302"/>
      <c r="G30" s="150"/>
      <c r="H30" s="150"/>
      <c r="I30" s="150"/>
      <c r="J30" s="150"/>
      <c r="K30" s="150"/>
      <c r="L30" s="150"/>
      <c r="M30" s="147"/>
      <c r="N30" s="150"/>
      <c r="O30" s="150"/>
      <c r="P30" s="150"/>
      <c r="Q30" s="302"/>
      <c r="R30" s="150"/>
      <c r="S30" s="150"/>
      <c r="T30" s="147"/>
      <c r="U30" s="150"/>
      <c r="V30" s="150"/>
      <c r="W30" s="150"/>
      <c r="X30" s="150"/>
      <c r="Y30" s="150"/>
      <c r="Z30" s="150"/>
      <c r="AA30" s="150"/>
      <c r="AB30" s="150"/>
      <c r="AC30" s="150"/>
      <c r="AD30" s="150"/>
      <c r="AF30" s="393" t="s">
        <v>60</v>
      </c>
      <c r="AI30" s="92" t="b">
        <f>$AQ$56&gt;0</f>
        <v>0</v>
      </c>
      <c r="AJ30" s="11"/>
      <c r="AK30" s="25" t="str">
        <f>T8</f>
        <v>メール
アドレス</v>
      </c>
      <c r="AL30" s="32" t="s">
        <v>17</v>
      </c>
      <c r="AM30" s="52" t="str">
        <f>IF(V8="","無回答",V8)</f>
        <v>無回答</v>
      </c>
      <c r="AN30" s="33" t="str">
        <f>"列番号："&amp;COLUMN(AM30)&amp;"　行番号:"&amp;ROW()</f>
        <v>列番号：39　行番号:30</v>
      </c>
      <c r="AO30" s="16"/>
      <c r="AW30" s="30"/>
      <c r="AX30" s="11"/>
    </row>
    <row r="31" spans="2:50" ht="33.75" customHeight="1" thickBot="1">
      <c r="F31" s="300"/>
      <c r="G31" s="151"/>
      <c r="H31" s="151"/>
      <c r="I31" s="151"/>
      <c r="J31" s="151"/>
      <c r="K31" s="151"/>
      <c r="L31" s="151"/>
      <c r="M31" s="148"/>
      <c r="N31" s="151"/>
      <c r="O31" s="151"/>
      <c r="P31" s="151"/>
      <c r="Q31" s="300"/>
      <c r="R31" s="151"/>
      <c r="S31" s="151"/>
      <c r="T31" s="148"/>
      <c r="U31" s="151"/>
      <c r="V31" s="151"/>
      <c r="W31" s="151"/>
      <c r="X31" s="151"/>
      <c r="Y31" s="151"/>
      <c r="Z31" s="151"/>
      <c r="AA31" s="151"/>
      <c r="AB31" s="151"/>
      <c r="AC31" s="151"/>
      <c r="AD31" s="151"/>
      <c r="AF31" s="393"/>
      <c r="AI31" s="92" t="b">
        <f>$AQ$56&gt;0</f>
        <v>0</v>
      </c>
      <c r="AJ31" s="11"/>
      <c r="AK31" s="34" t="str">
        <f>L8</f>
        <v>電話番号
(半角)</v>
      </c>
      <c r="AL31" s="35" t="s">
        <v>17</v>
      </c>
      <c r="AM31" s="53" t="str">
        <f>IF(O8="","無回答",ASC(O8))</f>
        <v>無回答</v>
      </c>
      <c r="AN31" s="28" t="str">
        <f>"列番号："&amp;COLUMN(AM31)&amp;"　行番号:"&amp;ROW()</f>
        <v>列番号：39　行番号:31</v>
      </c>
      <c r="AO31" s="17"/>
      <c r="AW31" s="30"/>
      <c r="AX31" s="11"/>
    </row>
    <row r="32" spans="2:50" ht="33.75" customHeight="1">
      <c r="F32" s="308"/>
      <c r="G32" s="152"/>
      <c r="H32" s="152"/>
      <c r="I32" s="152"/>
      <c r="J32" s="152"/>
      <c r="K32" s="152"/>
      <c r="L32" s="152"/>
      <c r="M32" s="149"/>
      <c r="N32" s="152"/>
      <c r="O32" s="152"/>
      <c r="P32" s="152"/>
      <c r="Q32" s="308"/>
      <c r="R32" s="152"/>
      <c r="S32" s="152"/>
      <c r="T32" s="149"/>
      <c r="U32" s="152"/>
      <c r="V32" s="152"/>
      <c r="W32" s="152"/>
      <c r="X32" s="152"/>
      <c r="Y32" s="152"/>
      <c r="Z32" s="152"/>
      <c r="AA32" s="152"/>
      <c r="AB32" s="152"/>
      <c r="AC32" s="152"/>
      <c r="AD32" s="152"/>
      <c r="AF32" s="393"/>
      <c r="AI32" s="92" t="b">
        <f>$AQ$56&gt;0</f>
        <v>0</v>
      </c>
      <c r="AJ32" s="11"/>
      <c r="AK32" s="29" t="str">
        <f>B10</f>
        <v>施設名称</v>
      </c>
      <c r="AL32" s="12" t="s">
        <v>17</v>
      </c>
      <c r="AM32" s="50" t="str">
        <f>IF(F10="","無回答",F10)</f>
        <v>無回答</v>
      </c>
      <c r="AN32" s="21" t="str">
        <f t="shared" ref="AN32:AN40" si="1">"列番号："&amp;COLUMN(AM32)&amp;"　行番号:"&amp;ROW()</f>
        <v>列番号：39　行番号:32</v>
      </c>
      <c r="AO32" s="61"/>
      <c r="AW32" s="30"/>
      <c r="AX32" s="11"/>
    </row>
    <row r="33" spans="2:50" ht="33.75" customHeight="1">
      <c r="B33" s="38"/>
      <c r="C33" s="38"/>
      <c r="D33" s="38"/>
      <c r="E33" s="38"/>
      <c r="F33" s="309"/>
      <c r="G33" s="159"/>
      <c r="H33" s="159"/>
      <c r="I33" s="400"/>
      <c r="J33" s="400"/>
      <c r="K33" s="400"/>
      <c r="L33" s="400"/>
      <c r="M33" s="400"/>
      <c r="N33" s="400"/>
      <c r="O33" s="400"/>
      <c r="P33" s="400"/>
      <c r="Q33" s="400"/>
      <c r="R33" s="400"/>
      <c r="S33" s="400"/>
      <c r="T33" s="400"/>
      <c r="U33" s="400"/>
      <c r="V33" s="400"/>
      <c r="W33" s="400"/>
      <c r="X33" s="400"/>
      <c r="Y33" s="400"/>
      <c r="Z33" s="400"/>
      <c r="AA33" s="400"/>
      <c r="AB33" s="400"/>
      <c r="AC33" s="400"/>
      <c r="AD33" s="400"/>
      <c r="AE33" s="141"/>
      <c r="AF33" s="393"/>
      <c r="AH33" s="92" t="b">
        <f>IF($AH$7,FALSE,LEFT($AM$56,3)&lt;&gt;"その他")</f>
        <v>1</v>
      </c>
      <c r="AI33" s="92" t="b">
        <f>$AQ$56&gt;0</f>
        <v>0</v>
      </c>
      <c r="AK33" s="31" t="str">
        <f>O11</f>
        <v>竣工年
(西暦)</v>
      </c>
      <c r="AL33" s="32" t="s">
        <v>17</v>
      </c>
      <c r="AM33" s="51" t="str">
        <f>IF(Q11="","無回答",Q11)</f>
        <v>無回答</v>
      </c>
      <c r="AN33" s="33" t="str">
        <f t="shared" si="1"/>
        <v>列番号：39　行番号:33</v>
      </c>
      <c r="AO33" s="16"/>
      <c r="AW33" s="30"/>
      <c r="AX33" s="11"/>
    </row>
    <row r="34" spans="2:50" ht="22.5" customHeight="1">
      <c r="B34" s="391" t="s">
        <v>1140</v>
      </c>
      <c r="C34" s="391"/>
      <c r="D34" s="391"/>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141"/>
      <c r="AJ34" s="11"/>
      <c r="AK34" s="25" t="str">
        <f>Z10</f>
        <v>延床面積</v>
      </c>
      <c r="AL34" s="32" t="s">
        <v>17</v>
      </c>
      <c r="AM34" s="52" t="str">
        <f>IF(AA10="","無回答",AA10)</f>
        <v>無回答</v>
      </c>
      <c r="AN34" s="33" t="str">
        <f t="shared" si="1"/>
        <v>列番号：39　行番号:34</v>
      </c>
      <c r="AO34" s="16"/>
      <c r="AW34" s="30"/>
      <c r="AX34" s="11"/>
    </row>
    <row r="35" spans="2:50" ht="33.75" customHeight="1">
      <c r="F35" s="302"/>
      <c r="G35" s="150"/>
      <c r="H35" s="150"/>
      <c r="I35" s="241"/>
      <c r="J35" s="241"/>
      <c r="K35" s="241"/>
      <c r="L35" s="302"/>
      <c r="M35" s="241"/>
      <c r="N35" s="241"/>
      <c r="O35" s="241"/>
      <c r="P35" s="241"/>
      <c r="Q35" s="241"/>
      <c r="R35" s="241"/>
      <c r="S35" s="302"/>
      <c r="T35" s="241"/>
      <c r="U35" s="241"/>
      <c r="V35" s="241"/>
      <c r="W35" s="241"/>
      <c r="X35" s="241"/>
      <c r="Y35" s="302"/>
      <c r="Z35" s="241"/>
      <c r="AA35" s="241"/>
      <c r="AB35" s="241"/>
      <c r="AC35" s="241"/>
      <c r="AD35" s="241"/>
      <c r="AE35" s="141"/>
      <c r="AF35" s="393" t="s">
        <v>61</v>
      </c>
      <c r="AI35" s="92" t="b">
        <f>$AQ$60&gt;0</f>
        <v>0</v>
      </c>
      <c r="AJ35" s="11"/>
      <c r="AK35" s="36" t="str">
        <f>B12</f>
        <v>所在地</v>
      </c>
      <c r="AL35" s="32" t="s">
        <v>17</v>
      </c>
      <c r="AM35" s="52" t="str">
        <f>IF(F12="","無回答",F12)</f>
        <v>無回答</v>
      </c>
      <c r="AN35" s="33" t="str">
        <f t="shared" si="1"/>
        <v>列番号：39　行番号:35</v>
      </c>
      <c r="AO35" s="16"/>
      <c r="AW35" s="30"/>
      <c r="AX35" s="11"/>
    </row>
    <row r="36" spans="2:50" ht="33.75" customHeight="1">
      <c r="F36" s="300"/>
      <c r="G36" s="151"/>
      <c r="H36" s="151"/>
      <c r="I36" s="242"/>
      <c r="J36" s="242"/>
      <c r="K36" s="242"/>
      <c r="L36" s="300"/>
      <c r="M36" s="242"/>
      <c r="N36" s="242"/>
      <c r="O36" s="242"/>
      <c r="P36" s="242"/>
      <c r="Q36" s="242"/>
      <c r="R36" s="242"/>
      <c r="S36" s="300"/>
      <c r="T36" s="242"/>
      <c r="U36" s="242"/>
      <c r="V36" s="242"/>
      <c r="W36" s="242"/>
      <c r="X36" s="242"/>
      <c r="Y36" s="242"/>
      <c r="Z36" s="242"/>
      <c r="AA36" s="242"/>
      <c r="AB36" s="242"/>
      <c r="AC36" s="242"/>
      <c r="AD36" s="242"/>
      <c r="AE36" s="141"/>
      <c r="AF36" s="393"/>
      <c r="AI36" s="92" t="b">
        <f>$AQ$60&gt;0</f>
        <v>0</v>
      </c>
      <c r="AJ36" s="11"/>
      <c r="AK36" s="36" t="str">
        <f>T11</f>
        <v>改修・増築年
(西暦)</v>
      </c>
      <c r="AL36" s="32" t="s">
        <v>17</v>
      </c>
      <c r="AM36" s="51" t="str">
        <f>IF(AM14="新築","非該当",IF(X11="","無回答",X11))</f>
        <v>無回答</v>
      </c>
      <c r="AN36" s="33" t="str">
        <f t="shared" si="1"/>
        <v>列番号：39　行番号:36</v>
      </c>
      <c r="AO36" s="16"/>
      <c r="AW36" s="30"/>
      <c r="AX36" s="11"/>
    </row>
    <row r="37" spans="2:50" ht="33.75" customHeight="1">
      <c r="F37" s="309"/>
      <c r="G37" s="159"/>
      <c r="H37" s="159"/>
      <c r="I37" s="400"/>
      <c r="J37" s="400"/>
      <c r="K37" s="400"/>
      <c r="L37" s="400"/>
      <c r="M37" s="400"/>
      <c r="N37" s="400"/>
      <c r="O37" s="400"/>
      <c r="P37" s="400"/>
      <c r="Q37" s="400"/>
      <c r="R37" s="400"/>
      <c r="S37" s="400"/>
      <c r="T37" s="400"/>
      <c r="U37" s="400"/>
      <c r="V37" s="400"/>
      <c r="W37" s="400"/>
      <c r="X37" s="400"/>
      <c r="Y37" s="400"/>
      <c r="Z37" s="400"/>
      <c r="AA37" s="400"/>
      <c r="AB37" s="400"/>
      <c r="AC37" s="400"/>
      <c r="AD37" s="400"/>
      <c r="AE37" s="141"/>
      <c r="AF37" s="393"/>
      <c r="AH37" s="92" t="b">
        <f>IF($AH$7,FALSE,LEFT($AM$60,3)&lt;&gt;"その他")</f>
        <v>1</v>
      </c>
      <c r="AI37" s="92" t="b">
        <f>$AQ$60&gt;0</f>
        <v>0</v>
      </c>
      <c r="AJ37" s="11"/>
      <c r="AK37" s="36" t="s">
        <v>991</v>
      </c>
      <c r="AL37" s="32" t="s">
        <v>17</v>
      </c>
      <c r="AM37" s="364" t="str">
        <f>IF(AM14="新築",AM33,AM36)</f>
        <v>無回答</v>
      </c>
      <c r="AN37" s="33" t="str">
        <f t="shared" si="1"/>
        <v>列番号：39　行番号:37</v>
      </c>
      <c r="AO37" s="16"/>
      <c r="AW37" s="30"/>
      <c r="AX37" s="11"/>
    </row>
    <row r="38" spans="2:50" ht="22.5" customHeight="1">
      <c r="B38" s="391" t="s">
        <v>827</v>
      </c>
      <c r="C38" s="391"/>
      <c r="D38" s="391"/>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J38" s="11"/>
      <c r="AK38" s="25" t="str">
        <f>B13</f>
        <v>ZEB化に係る
設計会社</v>
      </c>
      <c r="AL38" s="32" t="s">
        <v>17</v>
      </c>
      <c r="AM38" s="51" t="str">
        <f>IF(F13="","無回答",F13)</f>
        <v>無回答</v>
      </c>
      <c r="AN38" s="33" t="str">
        <f t="shared" si="1"/>
        <v>列番号：39　行番号:38</v>
      </c>
      <c r="AO38" s="16"/>
      <c r="AW38" s="30"/>
      <c r="AX38" s="11"/>
    </row>
    <row r="39" spans="2:50" ht="33.75" customHeight="1">
      <c r="B39" s="415" t="s">
        <v>47</v>
      </c>
      <c r="C39" s="415"/>
      <c r="D39" s="415"/>
      <c r="E39" s="415"/>
      <c r="F39" s="255">
        <f>AL66</f>
        <v>0</v>
      </c>
      <c r="G39" s="97"/>
      <c r="H39" s="97"/>
      <c r="I39" s="97"/>
      <c r="J39" s="97"/>
      <c r="K39" s="97"/>
      <c r="L39" s="97"/>
      <c r="M39" s="97"/>
      <c r="N39" s="97"/>
      <c r="O39" s="97"/>
      <c r="P39" s="97"/>
      <c r="Q39" s="97"/>
      <c r="R39" s="97"/>
      <c r="S39" s="97"/>
      <c r="T39" s="97"/>
      <c r="U39" s="97"/>
      <c r="V39" s="97"/>
      <c r="W39" s="97"/>
      <c r="X39" s="97"/>
      <c r="Y39" s="97"/>
      <c r="Z39" s="97"/>
      <c r="AA39" s="97"/>
      <c r="AB39" s="97"/>
      <c r="AC39" s="97"/>
      <c r="AD39" s="97"/>
      <c r="AF39" s="385" t="s">
        <v>62</v>
      </c>
      <c r="AJ39" s="11"/>
      <c r="AK39" s="275" t="s">
        <v>480</v>
      </c>
      <c r="AL39" s="32" t="s">
        <v>17</v>
      </c>
      <c r="AM39" s="51" t="str">
        <f>IF(W12="","無回答",W12)</f>
        <v>無回答</v>
      </c>
      <c r="AN39" s="33" t="str">
        <f t="shared" si="1"/>
        <v>列番号：39　行番号:39</v>
      </c>
      <c r="AO39" s="16"/>
      <c r="AW39" s="30"/>
      <c r="AX39" s="11"/>
    </row>
    <row r="40" spans="2:50" ht="33.75" customHeight="1">
      <c r="F40" s="256">
        <f>AM66</f>
        <v>0</v>
      </c>
      <c r="G40" s="98"/>
      <c r="H40" s="98"/>
      <c r="I40" s="98"/>
      <c r="J40" s="98"/>
      <c r="K40" s="98"/>
      <c r="L40" s="98"/>
      <c r="M40" s="98"/>
      <c r="N40" s="98"/>
      <c r="O40" s="98"/>
      <c r="P40" s="98"/>
      <c r="Q40" s="98"/>
      <c r="R40" s="98"/>
      <c r="S40" s="98"/>
      <c r="T40" s="98"/>
      <c r="U40" s="98"/>
      <c r="V40" s="98"/>
      <c r="W40" s="98"/>
      <c r="X40" s="98"/>
      <c r="Y40" s="98"/>
      <c r="Z40" s="98"/>
      <c r="AA40" s="98"/>
      <c r="AB40" s="98"/>
      <c r="AC40" s="98"/>
      <c r="AD40" s="98"/>
      <c r="AF40" s="385"/>
      <c r="AJ40" s="11"/>
      <c r="AK40" s="36" t="str">
        <f>AA12</f>
        <v>地域
区分</v>
      </c>
      <c r="AL40" s="32" t="s">
        <v>17</v>
      </c>
      <c r="AM40" s="51" t="str">
        <f>IF(AC12="","無回答",AC12)</f>
        <v>無回答</v>
      </c>
      <c r="AN40" s="33" t="str">
        <f t="shared" si="1"/>
        <v>列番号：39　行番号:40</v>
      </c>
      <c r="AO40" s="16"/>
      <c r="AW40" s="30"/>
      <c r="AX40" s="11"/>
    </row>
    <row r="41" spans="2:50" ht="33.75" customHeight="1">
      <c r="F41" s="256">
        <f>AN66</f>
        <v>0</v>
      </c>
      <c r="G41" s="98"/>
      <c r="H41" s="98"/>
      <c r="I41" s="98"/>
      <c r="J41" s="98"/>
      <c r="K41" s="98"/>
      <c r="L41" s="98"/>
      <c r="M41" s="98"/>
      <c r="N41" s="98"/>
      <c r="O41" s="98"/>
      <c r="P41" s="98"/>
      <c r="Q41" s="98"/>
      <c r="R41" s="98"/>
      <c r="S41" s="98"/>
      <c r="T41" s="98"/>
      <c r="U41" s="98"/>
      <c r="V41" s="98"/>
      <c r="W41" s="98"/>
      <c r="X41" s="98"/>
      <c r="Y41" s="98"/>
      <c r="Z41" s="98"/>
      <c r="AA41" s="98"/>
      <c r="AB41" s="98"/>
      <c r="AC41" s="98"/>
      <c r="AD41" s="98"/>
      <c r="AF41" s="385"/>
      <c r="AJ41" s="11"/>
      <c r="AK41" s="36" t="str">
        <f>R13</f>
        <v>年間
稼働日数</v>
      </c>
      <c r="AL41" s="32" t="s">
        <v>17</v>
      </c>
      <c r="AM41" s="52" t="str">
        <f>IF(U13="","無回答",U13)</f>
        <v>無回答</v>
      </c>
      <c r="AN41" s="33" t="str">
        <f>"列番号："&amp;COLUMN(AM41)&amp;"　行番号:"&amp;ROW()</f>
        <v>列番号：39　行番号:41</v>
      </c>
      <c r="AO41" s="16"/>
      <c r="AW41" s="30"/>
      <c r="AX41" s="11"/>
    </row>
    <row r="42" spans="2:50" ht="33.75" customHeight="1" thickBot="1">
      <c r="F42" s="256">
        <f>AO66</f>
        <v>0</v>
      </c>
      <c r="G42" s="98"/>
      <c r="H42" s="98"/>
      <c r="I42" s="98"/>
      <c r="J42" s="98"/>
      <c r="K42" s="98"/>
      <c r="L42" s="98"/>
      <c r="M42" s="98"/>
      <c r="N42" s="98"/>
      <c r="O42" s="98"/>
      <c r="P42" s="98"/>
      <c r="Q42" s="98"/>
      <c r="R42" s="98"/>
      <c r="S42" s="98"/>
      <c r="T42" s="98"/>
      <c r="U42" s="98"/>
      <c r="V42" s="98"/>
      <c r="W42" s="98"/>
      <c r="X42" s="98"/>
      <c r="Y42" s="98"/>
      <c r="Z42" s="98"/>
      <c r="AA42" s="98"/>
      <c r="AB42" s="98"/>
      <c r="AC42" s="98"/>
      <c r="AD42" s="98"/>
      <c r="AE42" s="141"/>
      <c r="AF42" s="385"/>
      <c r="AK42" s="34" t="str">
        <f>X13</f>
        <v>年間
稼働時間</v>
      </c>
      <c r="AL42" s="35" t="s">
        <v>17</v>
      </c>
      <c r="AM42" s="53" t="str">
        <f>IF(AA13="","無回答",AA13)</f>
        <v>無回答</v>
      </c>
      <c r="AN42" s="28" t="str">
        <f>"列番号："&amp;COLUMN(AM42)&amp;"　行番号:"&amp;ROW()</f>
        <v>列番号：39　行番号:42</v>
      </c>
      <c r="AO42" s="17"/>
      <c r="AW42" s="30"/>
      <c r="AX42" s="11"/>
    </row>
    <row r="43" spans="2:50" ht="33.75" customHeight="1" thickBot="1">
      <c r="F43" s="256">
        <f>AP66</f>
        <v>0</v>
      </c>
      <c r="G43" s="98"/>
      <c r="H43" s="98"/>
      <c r="I43" s="98"/>
      <c r="J43" s="98"/>
      <c r="K43" s="98"/>
      <c r="L43" s="98"/>
      <c r="M43" s="98"/>
      <c r="N43" s="98"/>
      <c r="O43" s="98"/>
      <c r="P43" s="98"/>
      <c r="Q43" s="98"/>
      <c r="R43" s="98"/>
      <c r="S43" s="98"/>
      <c r="T43" s="98"/>
      <c r="U43" s="98"/>
      <c r="V43" s="98"/>
      <c r="W43" s="98"/>
      <c r="X43" s="98"/>
      <c r="Y43" s="98"/>
      <c r="Z43" s="98"/>
      <c r="AA43" s="98"/>
      <c r="AB43" s="98"/>
      <c r="AC43" s="98"/>
      <c r="AD43" s="98"/>
      <c r="AE43" s="41"/>
      <c r="AF43" s="385"/>
      <c r="AW43" s="30"/>
      <c r="AX43" s="11"/>
    </row>
    <row r="44" spans="2:50" ht="33.75" customHeight="1">
      <c r="F44" s="256">
        <f>AQ66</f>
        <v>0</v>
      </c>
      <c r="G44" s="98"/>
      <c r="H44" s="98"/>
      <c r="I44" s="98"/>
      <c r="J44" s="98"/>
      <c r="K44" s="98"/>
      <c r="L44" s="98"/>
      <c r="M44" s="98"/>
      <c r="N44" s="98"/>
      <c r="O44" s="98"/>
      <c r="P44" s="98"/>
      <c r="Q44" s="98"/>
      <c r="R44" s="98"/>
      <c r="S44" s="98"/>
      <c r="T44" s="98"/>
      <c r="U44" s="98"/>
      <c r="V44" s="98"/>
      <c r="W44" s="98"/>
      <c r="X44" s="98"/>
      <c r="Y44" s="98"/>
      <c r="Z44" s="98"/>
      <c r="AA44" s="98"/>
      <c r="AB44" s="98"/>
      <c r="AC44" s="98"/>
      <c r="AD44" s="98"/>
      <c r="AE44" s="41"/>
      <c r="AF44" s="385"/>
      <c r="AK44" s="20" t="str">
        <f>B19</f>
        <v>ZEBを知ったきっかけについてお答えください。</v>
      </c>
      <c r="AL44" s="12" t="s">
        <v>17</v>
      </c>
      <c r="AM44" s="50" t="str" cm="1">
        <f t="array" ref="AM44">IF(AQ44="","無回答",INDEX(AL46:AR46,AQ44))</f>
        <v>無回答</v>
      </c>
      <c r="AN44" s="21" t="str">
        <f>"列番号："&amp;COLUMN(AM44)&amp;"　行番号:"&amp;ROW()</f>
        <v>列番号：39　行番号:44</v>
      </c>
      <c r="AO44" s="12"/>
      <c r="AP44" s="12" t="s">
        <v>19</v>
      </c>
      <c r="AQ44" s="290"/>
      <c r="AR44" s="15"/>
      <c r="AS44"/>
      <c r="AW44" s="30"/>
      <c r="AX44" s="11"/>
    </row>
    <row r="45" spans="2:50" ht="33.75" customHeight="1">
      <c r="F45" s="256">
        <f>AR66</f>
        <v>0</v>
      </c>
      <c r="G45" s="98"/>
      <c r="H45" s="98"/>
      <c r="I45" s="98"/>
      <c r="J45" s="98"/>
      <c r="K45" s="98"/>
      <c r="L45" s="98"/>
      <c r="M45" s="98"/>
      <c r="N45" s="98"/>
      <c r="O45" s="98"/>
      <c r="P45" s="98"/>
      <c r="Q45" s="98"/>
      <c r="R45" s="98"/>
      <c r="S45" s="98"/>
      <c r="T45" s="98"/>
      <c r="U45" s="98"/>
      <c r="V45" s="98"/>
      <c r="W45" s="98"/>
      <c r="X45" s="98"/>
      <c r="Y45" s="98"/>
      <c r="Z45" s="98"/>
      <c r="AA45" s="98"/>
      <c r="AB45" s="98"/>
      <c r="AC45" s="98"/>
      <c r="AD45" s="98"/>
      <c r="AE45" s="41"/>
      <c r="AF45" s="385"/>
      <c r="AK45" s="25" t="s">
        <v>29</v>
      </c>
      <c r="AL45" s="45" t="s">
        <v>968</v>
      </c>
      <c r="AM45" s="45" t="s">
        <v>218</v>
      </c>
      <c r="AN45" s="45" t="s">
        <v>219</v>
      </c>
      <c r="AO45" s="45" t="s">
        <v>220</v>
      </c>
      <c r="AP45" s="45" t="s">
        <v>221</v>
      </c>
      <c r="AQ45" s="45" t="s">
        <v>222</v>
      </c>
      <c r="AR45" s="49" t="s">
        <v>9</v>
      </c>
      <c r="AS45"/>
      <c r="AW45" s="30"/>
      <c r="AX45" s="11"/>
    </row>
    <row r="46" spans="2:50" ht="33.75" customHeight="1" thickBot="1">
      <c r="F46" s="354">
        <f>AS66</f>
        <v>0</v>
      </c>
      <c r="G46" s="355"/>
      <c r="H46" s="355"/>
      <c r="I46" s="396"/>
      <c r="J46" s="396"/>
      <c r="K46" s="396"/>
      <c r="L46" s="396"/>
      <c r="M46" s="396"/>
      <c r="N46" s="396"/>
      <c r="O46" s="396"/>
      <c r="P46" s="396"/>
      <c r="Q46" s="396"/>
      <c r="R46" s="396"/>
      <c r="S46" s="396"/>
      <c r="T46" s="396"/>
      <c r="U46" s="396"/>
      <c r="V46" s="396"/>
      <c r="W46" s="396"/>
      <c r="X46" s="396"/>
      <c r="Y46" s="396"/>
      <c r="Z46" s="396"/>
      <c r="AA46" s="396"/>
      <c r="AB46" s="396"/>
      <c r="AC46" s="396"/>
      <c r="AD46" s="396"/>
      <c r="AF46" s="385"/>
      <c r="AH46" s="92" t="b">
        <f>IF($AH$7,FALSE,$AS$66&lt;&gt;TRUE)</f>
        <v>1</v>
      </c>
      <c r="AK46" s="27" t="s">
        <v>18</v>
      </c>
      <c r="AL46" s="35" t="str">
        <f t="shared" ref="AL46:AQ46" si="2">AL45</f>
        <v>補助金（国・自治体）</v>
      </c>
      <c r="AM46" s="35" t="str">
        <f t="shared" si="2"/>
        <v>設計事務所・施工会社</v>
      </c>
      <c r="AN46" s="35" t="str">
        <f t="shared" si="2"/>
        <v>設備メーカー</v>
      </c>
      <c r="AO46" s="35" t="str">
        <f t="shared" si="2"/>
        <v>セミナー・講演</v>
      </c>
      <c r="AP46" s="35" t="str">
        <f t="shared" si="2"/>
        <v>他社事例</v>
      </c>
      <c r="AQ46" s="35" t="str">
        <f t="shared" si="2"/>
        <v>メディア</v>
      </c>
      <c r="AR46" s="17" t="str">
        <f>IF(P21="",AR45,AR45&amp;" ("&amp;P21&amp;")")</f>
        <v>その他</v>
      </c>
      <c r="AS46"/>
      <c r="AW46" s="30"/>
      <c r="AX46" s="11"/>
    </row>
    <row r="47" spans="2:50" ht="33.6" customHeight="1" thickBot="1">
      <c r="B47" s="38"/>
      <c r="C47" s="38"/>
      <c r="D47" s="38"/>
      <c r="E47" s="38"/>
      <c r="F47" s="38"/>
      <c r="G47" s="38"/>
      <c r="H47" s="38"/>
      <c r="I47" s="397"/>
      <c r="J47" s="397"/>
      <c r="K47" s="397"/>
      <c r="L47" s="397"/>
      <c r="M47" s="397"/>
      <c r="N47" s="397"/>
      <c r="O47" s="397"/>
      <c r="P47" s="397"/>
      <c r="Q47" s="397"/>
      <c r="R47" s="397"/>
      <c r="S47" s="397"/>
      <c r="T47" s="397"/>
      <c r="U47" s="397"/>
      <c r="V47" s="397"/>
      <c r="W47" s="397"/>
      <c r="X47" s="397"/>
      <c r="Y47" s="397"/>
      <c r="Z47" s="397"/>
      <c r="AA47" s="397"/>
      <c r="AB47" s="397"/>
      <c r="AC47" s="397"/>
      <c r="AD47" s="397"/>
      <c r="AW47" s="30"/>
      <c r="AX47" s="11"/>
    </row>
    <row r="48" spans="2:50" ht="24" customHeight="1">
      <c r="B48" s="391" t="s">
        <v>213</v>
      </c>
      <c r="C48" s="391"/>
      <c r="D48" s="391"/>
      <c r="E48" s="391"/>
      <c r="F48" s="401"/>
      <c r="G48" s="401"/>
      <c r="H48" s="401"/>
      <c r="I48" s="401"/>
      <c r="J48" s="401"/>
      <c r="K48" s="401"/>
      <c r="L48" s="401"/>
      <c r="M48" s="401"/>
      <c r="N48" s="401"/>
      <c r="O48" s="401"/>
      <c r="P48" s="401"/>
      <c r="Q48" s="401"/>
      <c r="R48" s="401"/>
      <c r="S48" s="401"/>
      <c r="T48" s="401"/>
      <c r="U48" s="401"/>
      <c r="V48" s="401"/>
      <c r="W48" s="401"/>
      <c r="X48" s="401"/>
      <c r="Y48" s="401"/>
      <c r="Z48" s="401"/>
      <c r="AA48" s="401"/>
      <c r="AB48" s="401"/>
      <c r="AC48" s="401"/>
      <c r="AD48" s="401"/>
      <c r="AF48" s="43"/>
      <c r="AG48" s="43"/>
      <c r="AH48" s="43"/>
      <c r="AK48" s="20" t="str">
        <f>B22</f>
        <v>ZEBの理解を深めるために、最も役に立った情報源をお答えください。</v>
      </c>
      <c r="AL48" s="12" t="s">
        <v>17</v>
      </c>
      <c r="AM48" s="50" t="str" cm="1">
        <f t="array" ref="AM48">IF(AQ48="","無回答",INDEX(AL50:AS50,AQ48))</f>
        <v>無回答</v>
      </c>
      <c r="AN48" s="21" t="str">
        <f>"列番号："&amp;COLUMN(AM48)&amp;"　行番号:"&amp;ROW()</f>
        <v>列番号：39　行番号:48</v>
      </c>
      <c r="AO48" s="12"/>
      <c r="AP48" s="12" t="s">
        <v>19</v>
      </c>
      <c r="AQ48" s="290"/>
      <c r="AR48" s="14"/>
      <c r="AS48" s="15"/>
      <c r="AW48" s="30"/>
      <c r="AX48" s="11"/>
    </row>
    <row r="49" spans="2:50" ht="33.75" customHeight="1">
      <c r="B49" s="440" t="s">
        <v>1</v>
      </c>
      <c r="C49" s="440"/>
      <c r="D49" s="440"/>
      <c r="E49" s="440"/>
      <c r="F49" s="312"/>
      <c r="G49" s="101"/>
      <c r="H49" s="103"/>
      <c r="I49" s="101"/>
      <c r="J49" s="101"/>
      <c r="K49" s="103"/>
      <c r="L49" s="103"/>
      <c r="M49" s="188"/>
      <c r="N49" s="101"/>
      <c r="O49" s="101"/>
      <c r="P49" s="101"/>
      <c r="Q49" s="101"/>
      <c r="R49" s="101"/>
      <c r="S49" s="101"/>
      <c r="T49" s="101"/>
      <c r="U49" s="101"/>
      <c r="V49" s="101"/>
      <c r="W49" s="101"/>
      <c r="X49" s="101"/>
      <c r="Y49" s="101"/>
      <c r="Z49" s="101"/>
      <c r="AA49" s="101"/>
      <c r="AB49" s="101"/>
      <c r="AC49" s="101"/>
      <c r="AD49" s="101"/>
      <c r="AF49" s="44" t="s">
        <v>97</v>
      </c>
      <c r="AG49" s="43"/>
      <c r="AI49" s="92" t="b">
        <f>$AQ$69&gt;0</f>
        <v>0</v>
      </c>
      <c r="AK49" s="25" t="s">
        <v>29</v>
      </c>
      <c r="AL49" s="45" t="s">
        <v>225</v>
      </c>
      <c r="AM49" s="45" t="s">
        <v>226</v>
      </c>
      <c r="AN49" s="45" t="s">
        <v>227</v>
      </c>
      <c r="AO49" s="45" t="s">
        <v>228</v>
      </c>
      <c r="AP49" s="45" t="s">
        <v>229</v>
      </c>
      <c r="AQ49" s="45" t="s">
        <v>230</v>
      </c>
      <c r="AR49" s="45" t="s">
        <v>231</v>
      </c>
      <c r="AS49" s="46" t="s">
        <v>9</v>
      </c>
      <c r="AW49" s="30"/>
      <c r="AX49" s="11"/>
    </row>
    <row r="50" spans="2:50" ht="33.75" customHeight="1" thickBot="1">
      <c r="B50" s="70"/>
      <c r="C50" s="70"/>
      <c r="D50" s="70"/>
      <c r="E50" s="70"/>
      <c r="F50" s="343"/>
      <c r="G50" s="180"/>
      <c r="H50" s="180"/>
      <c r="I50" s="348" t="s">
        <v>265</v>
      </c>
      <c r="J50" s="180"/>
      <c r="K50" s="180"/>
      <c r="L50" s="344"/>
      <c r="M50" s="395"/>
      <c r="N50" s="395"/>
      <c r="O50" s="395"/>
      <c r="P50" s="395"/>
      <c r="Q50" s="395"/>
      <c r="R50" s="395"/>
      <c r="S50" s="395"/>
      <c r="T50" s="395"/>
      <c r="U50" s="395"/>
      <c r="V50" s="395"/>
      <c r="W50" s="395"/>
      <c r="X50" s="395"/>
      <c r="Y50" s="395"/>
      <c r="Z50" s="395"/>
      <c r="AA50" s="395"/>
      <c r="AB50" s="395"/>
      <c r="AC50" s="395"/>
      <c r="AD50" s="395"/>
      <c r="AG50" s="43"/>
      <c r="AH50" s="92" t="b">
        <f>IF($AH$7,FALSE,$AM$69="あり")</f>
        <v>0</v>
      </c>
      <c r="AI50" s="92" t="b">
        <f>$AQ$69&gt;0</f>
        <v>0</v>
      </c>
      <c r="AK50" s="27" t="s">
        <v>18</v>
      </c>
      <c r="AL50" s="35" t="str">
        <f t="shared" ref="AL50:AQ50" si="3">AL49</f>
        <v>インターネット検索</v>
      </c>
      <c r="AM50" s="35" t="str">
        <f t="shared" si="3"/>
        <v>国・自治体の資料</v>
      </c>
      <c r="AN50" s="35" t="str">
        <f t="shared" si="3"/>
        <v>設計事務所・施工会社からの説明</v>
      </c>
      <c r="AO50" s="35" t="str">
        <f t="shared" si="3"/>
        <v>セミナー・講演への参加</v>
      </c>
      <c r="AP50" s="35" t="str">
        <f t="shared" si="3"/>
        <v>同業他社・知人からの情報</v>
      </c>
      <c r="AQ50" s="35" t="str">
        <f t="shared" si="3"/>
        <v>専門誌・業界紙</v>
      </c>
      <c r="AR50" s="35" t="str">
        <f>AR49</f>
        <v>特にない</v>
      </c>
      <c r="AS50" s="17" t="str">
        <f>IF(P25="",AS49,AS49&amp;" ("&amp;P25&amp;")")</f>
        <v>その他</v>
      </c>
      <c r="AW50" s="30"/>
      <c r="AX50" s="11"/>
    </row>
    <row r="51" spans="2:50" ht="33.75" customHeight="1" thickBot="1">
      <c r="B51" s="70"/>
      <c r="C51" s="70"/>
      <c r="D51" s="70"/>
      <c r="E51" s="70"/>
      <c r="F51" s="347" t="str">
        <f>IF(AM69="なし","「なし」の場合は次の設問にお進みください。","「あり」の場合は以下の設問にお答えください。")</f>
        <v>「あり」の場合は以下の設問にお答えください。</v>
      </c>
      <c r="G51" s="347"/>
      <c r="H51" s="347"/>
      <c r="I51" s="347"/>
      <c r="J51" s="347"/>
      <c r="K51" s="347"/>
      <c r="L51" s="347"/>
      <c r="M51" s="347"/>
      <c r="N51" s="347"/>
      <c r="O51" s="347"/>
      <c r="P51" s="347"/>
      <c r="Q51" s="347"/>
      <c r="R51" s="347"/>
      <c r="S51" s="347"/>
      <c r="T51" s="347"/>
      <c r="U51" s="347"/>
      <c r="V51" s="347"/>
      <c r="W51" s="347"/>
      <c r="X51" s="347"/>
      <c r="Y51" s="347"/>
      <c r="Z51" s="347"/>
      <c r="AA51" s="347"/>
      <c r="AB51" s="347"/>
      <c r="AC51" s="347"/>
      <c r="AD51" s="347"/>
      <c r="AG51" s="43"/>
      <c r="AH51" s="43"/>
      <c r="AW51" s="30"/>
      <c r="AX51" s="11"/>
    </row>
    <row r="52" spans="2:50" ht="33.6" customHeight="1">
      <c r="B52" s="394"/>
      <c r="C52" s="394"/>
      <c r="D52" s="394"/>
      <c r="E52" s="394"/>
      <c r="F52" s="11" t="s">
        <v>258</v>
      </c>
      <c r="G52" s="11"/>
      <c r="H52" s="199"/>
      <c r="I52" s="345"/>
      <c r="J52" s="11"/>
      <c r="K52" s="11"/>
      <c r="L52" s="11"/>
      <c r="M52" s="346"/>
      <c r="N52" s="11"/>
      <c r="O52" s="11"/>
      <c r="P52" s="11"/>
      <c r="Q52" s="307"/>
      <c r="S52" s="11"/>
      <c r="T52" s="460"/>
      <c r="U52" s="460"/>
      <c r="V52" s="460"/>
      <c r="W52" s="460"/>
      <c r="X52" s="460"/>
      <c r="Y52" s="460"/>
      <c r="Z52" s="460"/>
      <c r="AA52" s="460"/>
      <c r="AB52" s="460"/>
      <c r="AC52" s="460"/>
      <c r="AD52" s="460"/>
      <c r="AF52" s="44" t="s">
        <v>63</v>
      </c>
      <c r="AH52" s="92" t="b">
        <f>IF($AH$7,FALSE,LEFT($AM$72,3)&lt;&gt;"その他")</f>
        <v>1</v>
      </c>
      <c r="AI52" s="92" t="b">
        <f>$AQ$72&gt;0</f>
        <v>0</v>
      </c>
      <c r="AK52" s="20" t="str">
        <f>B26</f>
        <v>ZEB化する際の相談先として最も重要だったものを選択してください。</v>
      </c>
      <c r="AL52" s="12" t="s">
        <v>17</v>
      </c>
      <c r="AM52" s="50" t="str" cm="1">
        <f t="array" ref="AM52">IF(AQ52="","無回答",INDEX(AL54:AS54,AQ52))</f>
        <v>無回答</v>
      </c>
      <c r="AN52" s="21" t="str">
        <f>"列番号："&amp;COLUMN(AM52)&amp;"　行番号:"&amp;ROW()</f>
        <v>列番号：39　行番号:52</v>
      </c>
      <c r="AO52" s="12"/>
      <c r="AP52" s="12" t="s">
        <v>19</v>
      </c>
      <c r="AQ52" s="290"/>
      <c r="AR52" s="14"/>
      <c r="AS52" s="15"/>
      <c r="AW52" s="30"/>
      <c r="AX52" s="11"/>
    </row>
    <row r="53" spans="2:50" ht="22.2" customHeight="1">
      <c r="B53" s="161"/>
      <c r="C53" s="161"/>
      <c r="D53" s="161"/>
      <c r="E53" s="161"/>
      <c r="F53" s="329" t="s">
        <v>256</v>
      </c>
      <c r="G53" s="330"/>
      <c r="H53" s="330"/>
      <c r="I53" s="330"/>
      <c r="J53" s="75"/>
      <c r="K53" s="331"/>
      <c r="L53" s="332"/>
      <c r="M53" s="332"/>
      <c r="N53" s="332"/>
      <c r="O53" s="74"/>
      <c r="P53" s="74"/>
      <c r="Q53" s="74"/>
      <c r="R53" s="75"/>
      <c r="S53" s="75"/>
      <c r="T53" s="75"/>
      <c r="U53" s="75"/>
      <c r="V53" s="75"/>
      <c r="W53" s="75"/>
      <c r="X53" s="75"/>
      <c r="Y53" s="75"/>
      <c r="Z53" s="75"/>
      <c r="AA53" s="75"/>
      <c r="AB53" s="75"/>
      <c r="AC53" s="75"/>
      <c r="AD53" s="75"/>
      <c r="AK53" s="25" t="s">
        <v>29</v>
      </c>
      <c r="AL53" s="45" t="s">
        <v>234</v>
      </c>
      <c r="AM53" s="45" t="s">
        <v>235</v>
      </c>
      <c r="AN53" s="45" t="s">
        <v>236</v>
      </c>
      <c r="AO53" s="45" t="s">
        <v>237</v>
      </c>
      <c r="AP53" s="45" t="s">
        <v>238</v>
      </c>
      <c r="AQ53" s="45" t="s">
        <v>239</v>
      </c>
      <c r="AR53" s="45" t="s">
        <v>240</v>
      </c>
      <c r="AS53" s="46" t="s">
        <v>9</v>
      </c>
      <c r="AW53" s="30"/>
      <c r="AX53" s="11"/>
    </row>
    <row r="54" spans="2:50" ht="33.75" customHeight="1" thickBot="1">
      <c r="B54" s="161"/>
      <c r="C54" s="161"/>
      <c r="D54" s="161"/>
      <c r="E54" s="161"/>
      <c r="F54" s="366"/>
      <c r="G54" s="366"/>
      <c r="H54" s="366"/>
      <c r="I54" s="367"/>
      <c r="J54" s="370" t="s">
        <v>995</v>
      </c>
      <c r="K54" s="368"/>
      <c r="L54" s="366"/>
      <c r="M54" s="366"/>
      <c r="N54" s="366"/>
      <c r="O54" s="366"/>
      <c r="P54" s="369"/>
      <c r="Q54" s="368"/>
      <c r="R54" s="366"/>
      <c r="S54" s="367"/>
      <c r="T54" s="369"/>
      <c r="U54" s="369"/>
      <c r="V54" s="368"/>
      <c r="W54" s="366"/>
      <c r="X54" s="366"/>
      <c r="Y54" s="366"/>
      <c r="Z54" s="366"/>
      <c r="AA54" s="366"/>
      <c r="AB54" s="366"/>
      <c r="AC54" s="366"/>
      <c r="AD54" s="366"/>
      <c r="AF54" s="44" t="s">
        <v>64</v>
      </c>
      <c r="AI54" s="92" t="b">
        <f>$AQ$75&gt;0</f>
        <v>0</v>
      </c>
      <c r="AK54" s="27" t="s">
        <v>18</v>
      </c>
      <c r="AL54" s="35" t="str">
        <f t="shared" ref="AL54:AR54" si="4">AL53</f>
        <v>設計事務所</v>
      </c>
      <c r="AM54" s="35" t="str">
        <f t="shared" si="4"/>
        <v>ゼネコン</v>
      </c>
      <c r="AN54" s="35" t="str">
        <f t="shared" si="4"/>
        <v>メーカー・設備会社</v>
      </c>
      <c r="AO54" s="35" t="str">
        <f t="shared" si="4"/>
        <v>行政</v>
      </c>
      <c r="AP54" s="35" t="str">
        <f t="shared" si="4"/>
        <v>コンサルタント</v>
      </c>
      <c r="AQ54" s="35" t="str">
        <f t="shared" si="4"/>
        <v>金融機関</v>
      </c>
      <c r="AR54" s="35" t="str">
        <f t="shared" si="4"/>
        <v>同業他社</v>
      </c>
      <c r="AS54" s="17" t="str">
        <f>IF(R28="",AS53,AS53&amp;" ("&amp;R28&amp;")")</f>
        <v>その他</v>
      </c>
      <c r="AW54" s="30"/>
      <c r="AX54" s="11"/>
    </row>
    <row r="55" spans="2:50" ht="33.75" customHeight="1" thickBot="1">
      <c r="B55" s="161"/>
      <c r="C55" s="161"/>
      <c r="D55" s="161"/>
      <c r="E55" s="161"/>
      <c r="F55" s="221" t="s">
        <v>91</v>
      </c>
      <c r="G55" s="321"/>
      <c r="H55" s="321"/>
      <c r="I55" s="70"/>
      <c r="J55" s="185"/>
      <c r="K55" s="326" t="s">
        <v>93</v>
      </c>
      <c r="L55" s="458"/>
      <c r="M55" s="458"/>
      <c r="N55" s="458"/>
      <c r="O55" s="203" t="s">
        <v>92</v>
      </c>
      <c r="P55" s="203"/>
      <c r="Q55" s="185"/>
      <c r="R55" s="203" t="s">
        <v>95</v>
      </c>
      <c r="S55" s="185"/>
      <c r="T55" s="185"/>
      <c r="U55" s="185"/>
      <c r="V55" s="185"/>
      <c r="W55" s="185"/>
      <c r="X55" s="185"/>
      <c r="Y55" s="185"/>
      <c r="Z55" s="185"/>
      <c r="AA55" s="185"/>
      <c r="AB55" s="185"/>
      <c r="AC55" s="185"/>
      <c r="AD55" s="185"/>
      <c r="AE55" s="41"/>
      <c r="AW55" s="30"/>
      <c r="AX55" s="11"/>
    </row>
    <row r="56" spans="2:50" ht="33.75" customHeight="1">
      <c r="B56" s="161"/>
      <c r="C56" s="161"/>
      <c r="D56" s="161"/>
      <c r="E56" s="161"/>
      <c r="F56" s="320"/>
      <c r="G56" s="321"/>
      <c r="H56" s="321"/>
      <c r="I56" s="321"/>
      <c r="J56" s="278"/>
      <c r="K56" s="279" t="s">
        <v>94</v>
      </c>
      <c r="L56" s="459"/>
      <c r="M56" s="459"/>
      <c r="N56" s="459"/>
      <c r="O56" s="280" t="s">
        <v>92</v>
      </c>
      <c r="P56" s="280"/>
      <c r="Q56" s="278"/>
      <c r="R56" s="280" t="s">
        <v>96</v>
      </c>
      <c r="S56" s="278"/>
      <c r="T56" s="278"/>
      <c r="U56" s="278"/>
      <c r="V56" s="278"/>
      <c r="W56" s="278"/>
      <c r="X56" s="278"/>
      <c r="Y56" s="278"/>
      <c r="Z56" s="278"/>
      <c r="AA56" s="278"/>
      <c r="AB56" s="278"/>
      <c r="AC56" s="278"/>
      <c r="AD56" s="278"/>
      <c r="AK56" s="20" t="str">
        <f>B29</f>
        <v>ZEB導入のきっかけとして最も影響が大きかったものを選択してください。</v>
      </c>
      <c r="AL56" s="12" t="s">
        <v>17</v>
      </c>
      <c r="AM56" s="50" t="str" cm="1">
        <f t="array" ref="AM56">IF(AQ56="","無回答",INDEX(AL58:AR58,AQ56))</f>
        <v>無回答</v>
      </c>
      <c r="AN56" s="21" t="str">
        <f>"列番号："&amp;COLUMN(AM56)&amp;"　行番号:"&amp;ROW()</f>
        <v>列番号：39　行番号:56</v>
      </c>
      <c r="AO56" s="12"/>
      <c r="AP56" s="12" t="s">
        <v>19</v>
      </c>
      <c r="AQ56" s="290"/>
      <c r="AR56" s="15"/>
      <c r="AW56" s="30"/>
      <c r="AX56" s="11"/>
    </row>
    <row r="57" spans="2:50" ht="21.75" customHeight="1">
      <c r="B57" s="164"/>
      <c r="C57" s="164"/>
      <c r="D57" s="164"/>
      <c r="E57" s="164"/>
      <c r="F57" s="320"/>
      <c r="G57" s="321"/>
      <c r="H57" s="321"/>
      <c r="I57" s="321"/>
      <c r="J57" s="322"/>
      <c r="K57" s="281"/>
      <c r="L57" s="334" t="s">
        <v>997</v>
      </c>
      <c r="N57" s="327"/>
      <c r="O57" s="328"/>
      <c r="P57" s="334"/>
      <c r="AK57" s="25" t="s">
        <v>29</v>
      </c>
      <c r="AL57" s="45" t="s">
        <v>243</v>
      </c>
      <c r="AM57" s="45" t="s">
        <v>244</v>
      </c>
      <c r="AN57" s="45" t="s">
        <v>209</v>
      </c>
      <c r="AO57" s="45" t="s">
        <v>245</v>
      </c>
      <c r="AP57" s="45" t="s">
        <v>246</v>
      </c>
      <c r="AQ57" s="45" t="s">
        <v>247</v>
      </c>
      <c r="AR57" s="46" t="s">
        <v>9</v>
      </c>
      <c r="AW57" s="30"/>
      <c r="AX57" s="11"/>
    </row>
    <row r="58" spans="2:50" ht="33.75" customHeight="1" thickBot="1">
      <c r="B58" s="394" t="s">
        <v>4</v>
      </c>
      <c r="C58" s="394"/>
      <c r="D58" s="394"/>
      <c r="E58" s="394"/>
      <c r="F58" s="318"/>
      <c r="G58" s="315"/>
      <c r="H58" s="315"/>
      <c r="I58" s="436" t="s">
        <v>2</v>
      </c>
      <c r="J58" s="436"/>
      <c r="K58" s="437"/>
      <c r="L58" s="437"/>
      <c r="M58" s="315" t="s">
        <v>3</v>
      </c>
      <c r="N58" s="315"/>
      <c r="O58" s="315"/>
      <c r="P58" s="317"/>
      <c r="Q58" s="317"/>
      <c r="R58" s="315"/>
      <c r="S58" s="315"/>
      <c r="T58" s="315"/>
      <c r="U58" s="315"/>
      <c r="V58" s="315"/>
      <c r="W58" s="315"/>
      <c r="X58" s="315"/>
      <c r="Y58" s="315"/>
      <c r="Z58" s="315"/>
      <c r="AA58" s="315"/>
      <c r="AB58" s="315"/>
      <c r="AC58" s="315"/>
      <c r="AD58" s="315"/>
      <c r="AE58" s="141"/>
      <c r="AF58" s="393" t="s">
        <v>257</v>
      </c>
      <c r="AH58" s="92" t="b">
        <f>IF($AH$7,FALSE,$AM$79="なし")</f>
        <v>0</v>
      </c>
      <c r="AI58" s="92" t="b">
        <f>$AQ$79&gt;0</f>
        <v>0</v>
      </c>
      <c r="AK58" s="27" t="s">
        <v>18</v>
      </c>
      <c r="AL58" s="35" t="str">
        <f t="shared" ref="AL58:AQ58" si="5">AL57</f>
        <v>建物や設備等の老朽更新に併せて</v>
      </c>
      <c r="AM58" s="35" t="str">
        <f t="shared" si="5"/>
        <v>外部（市民、議会、取引先、親会社等）からの要請</v>
      </c>
      <c r="AN58" s="35" t="str">
        <f t="shared" si="5"/>
        <v>設計会社・ZEBプランナーからの提案</v>
      </c>
      <c r="AO58" s="35" t="str">
        <f t="shared" si="5"/>
        <v>災害や停電への対応の一環として</v>
      </c>
      <c r="AP58" s="35" t="str">
        <f t="shared" si="5"/>
        <v>補助金利用による初期費用の抑制</v>
      </c>
      <c r="AQ58" s="35" t="str">
        <f t="shared" si="5"/>
        <v>企業（自治体）イメージの向上のため</v>
      </c>
      <c r="AR58" s="17" t="str">
        <f>IF(I33="",AR57,AR57&amp;" ("&amp;I33&amp;")")</f>
        <v>その他</v>
      </c>
      <c r="AW58" s="30"/>
      <c r="AX58" s="11"/>
    </row>
    <row r="59" spans="2:50" ht="33.75" customHeight="1" thickBot="1">
      <c r="B59" s="71"/>
      <c r="C59" s="71"/>
      <c r="D59" s="71"/>
      <c r="E59" s="71"/>
      <c r="F59" s="319"/>
      <c r="G59" s="316"/>
      <c r="H59" s="316"/>
      <c r="I59" s="316"/>
      <c r="J59" s="316"/>
      <c r="K59" s="316"/>
      <c r="L59" s="316"/>
      <c r="M59" s="316"/>
      <c r="N59" s="316"/>
      <c r="O59" s="316"/>
      <c r="P59" s="316"/>
      <c r="Q59" s="316"/>
      <c r="R59" s="316"/>
      <c r="S59" s="316"/>
      <c r="T59" s="316"/>
      <c r="U59" s="316"/>
      <c r="V59" s="316"/>
      <c r="W59" s="316"/>
      <c r="X59" s="316"/>
      <c r="Y59" s="316"/>
      <c r="Z59" s="316"/>
      <c r="AA59" s="316"/>
      <c r="AB59" s="316"/>
      <c r="AC59" s="316"/>
      <c r="AD59" s="316"/>
      <c r="AE59" s="141"/>
      <c r="AF59" s="393"/>
      <c r="AI59" s="92" t="b">
        <f>$AQ$79&gt;0</f>
        <v>0</v>
      </c>
      <c r="AW59" s="30"/>
      <c r="AX59" s="11"/>
    </row>
    <row r="60" spans="2:50" ht="22.5" customHeight="1">
      <c r="B60" s="391" t="s">
        <v>214</v>
      </c>
      <c r="C60" s="391"/>
      <c r="D60" s="391"/>
      <c r="E60" s="391"/>
      <c r="F60" s="391"/>
      <c r="G60" s="391"/>
      <c r="H60" s="391"/>
      <c r="I60" s="391"/>
      <c r="J60" s="391"/>
      <c r="K60" s="391"/>
      <c r="L60" s="391"/>
      <c r="M60" s="391"/>
      <c r="N60" s="391"/>
      <c r="O60" s="391"/>
      <c r="P60" s="391"/>
      <c r="Q60" s="391"/>
      <c r="R60" s="391"/>
      <c r="S60" s="391"/>
      <c r="T60" s="391"/>
      <c r="U60" s="391"/>
      <c r="V60" s="391"/>
      <c r="W60" s="391"/>
      <c r="X60" s="391"/>
      <c r="Y60" s="391"/>
      <c r="Z60" s="391"/>
      <c r="AA60" s="391"/>
      <c r="AB60" s="391"/>
      <c r="AC60" s="391"/>
      <c r="AD60" s="391"/>
      <c r="AE60" s="41"/>
      <c r="AF60" s="43"/>
      <c r="AG60" s="43"/>
      <c r="AH60" s="43"/>
      <c r="AK60" s="20" t="str">
        <f>B34</f>
        <v>ZEB化を決める際に、最も重要だった要因を選択してください。</v>
      </c>
      <c r="AL60" s="12" t="s">
        <v>17</v>
      </c>
      <c r="AM60" s="50" t="str" cm="1">
        <f t="array" ref="AM60">IF(AQ60="","無回答",INDEX(AL62:AS62,AQ60))</f>
        <v>無回答</v>
      </c>
      <c r="AN60" s="21" t="str">
        <f>"列番号："&amp;COLUMN(AM60)&amp;"　行番号:"&amp;ROW()</f>
        <v>列番号：39　行番号:60</v>
      </c>
      <c r="AO60" s="12"/>
      <c r="AP60" s="12" t="s">
        <v>19</v>
      </c>
      <c r="AQ60" s="290"/>
      <c r="AR60" s="14"/>
      <c r="AS60" s="15"/>
      <c r="AW60" s="30"/>
      <c r="AX60" s="11"/>
    </row>
    <row r="61" spans="2:50" ht="33.75" customHeight="1">
      <c r="B61" s="430" t="s">
        <v>48</v>
      </c>
      <c r="C61" s="430"/>
      <c r="D61" s="430"/>
      <c r="E61" s="430"/>
      <c r="F61" s="165"/>
      <c r="G61" s="176" t="s">
        <v>259</v>
      </c>
      <c r="H61" s="167"/>
      <c r="I61" s="166"/>
      <c r="J61" s="166"/>
      <c r="K61" s="427"/>
      <c r="L61" s="427"/>
      <c r="M61" s="427"/>
      <c r="N61" s="166" t="s">
        <v>10</v>
      </c>
      <c r="O61" s="166"/>
      <c r="P61" s="166"/>
      <c r="Q61" s="166"/>
      <c r="R61" s="166"/>
      <c r="S61" s="166"/>
      <c r="T61" s="166"/>
      <c r="U61" s="166"/>
      <c r="V61" s="166"/>
      <c r="W61" s="166"/>
      <c r="X61" s="166"/>
      <c r="Y61" s="166"/>
      <c r="Z61" s="166"/>
      <c r="AA61" s="166"/>
      <c r="AB61" s="166"/>
      <c r="AC61" s="166"/>
      <c r="AD61" s="166"/>
      <c r="AK61" s="25" t="s">
        <v>29</v>
      </c>
      <c r="AL61" s="45" t="s">
        <v>248</v>
      </c>
      <c r="AM61" s="45" t="s">
        <v>249</v>
      </c>
      <c r="AN61" s="45" t="s">
        <v>250</v>
      </c>
      <c r="AO61" s="45" t="s">
        <v>251</v>
      </c>
      <c r="AP61" s="45" t="s">
        <v>89</v>
      </c>
      <c r="AQ61" s="45" t="s">
        <v>90</v>
      </c>
      <c r="AR61" s="45" t="s">
        <v>252</v>
      </c>
      <c r="AS61" s="46" t="s">
        <v>9</v>
      </c>
      <c r="AW61" s="30"/>
      <c r="AX61" s="11"/>
    </row>
    <row r="62" spans="2:50" ht="33.75" customHeight="1" thickBot="1">
      <c r="B62" s="145"/>
      <c r="C62" s="145"/>
      <c r="D62" s="145"/>
      <c r="E62" s="145"/>
      <c r="F62" s="153"/>
      <c r="G62" s="168" t="s">
        <v>260</v>
      </c>
      <c r="H62" s="153"/>
      <c r="I62" s="153"/>
      <c r="J62" s="153"/>
      <c r="K62" s="428"/>
      <c r="L62" s="428"/>
      <c r="M62" s="428"/>
      <c r="N62" s="153" t="s">
        <v>10</v>
      </c>
      <c r="O62" s="153"/>
      <c r="P62" s="153"/>
      <c r="Q62" s="154"/>
      <c r="R62" s="154"/>
      <c r="S62" s="154"/>
      <c r="T62" s="154"/>
      <c r="U62" s="153"/>
      <c r="V62" s="153"/>
      <c r="W62" s="153"/>
      <c r="X62" s="153"/>
      <c r="Y62" s="243"/>
      <c r="Z62" s="243"/>
      <c r="AA62" s="154"/>
      <c r="AB62" s="153"/>
      <c r="AC62" s="153"/>
      <c r="AD62" s="153"/>
      <c r="AK62" s="27" t="s">
        <v>18</v>
      </c>
      <c r="AL62" s="35" t="str">
        <f t="shared" ref="AL62:AR62" si="6">AL61</f>
        <v>エネルギーコスト削減</v>
      </c>
      <c r="AM62" s="35" t="str">
        <f t="shared" si="6"/>
        <v>温室効果ガス排出削減</v>
      </c>
      <c r="AN62" s="35" t="str">
        <f t="shared" si="6"/>
        <v>利用者の快適性向上</v>
      </c>
      <c r="AO62" s="35" t="str">
        <f t="shared" si="6"/>
        <v>レジリエンス性向上</v>
      </c>
      <c r="AP62" s="35" t="str">
        <f t="shared" si="6"/>
        <v>不動産価値向上</v>
      </c>
      <c r="AQ62" s="35" t="str">
        <f t="shared" si="6"/>
        <v>企業イメージ向上</v>
      </c>
      <c r="AR62" s="35" t="str">
        <f t="shared" si="6"/>
        <v>補助金活用による自己負担額の抑制</v>
      </c>
      <c r="AS62" s="17" t="str">
        <f>IF(I37="",AS61,AS61&amp;" ("&amp;I37&amp;")")</f>
        <v>その他</v>
      </c>
      <c r="AW62" s="30"/>
      <c r="AX62" s="11"/>
    </row>
    <row r="63" spans="2:50" ht="34.5" customHeight="1" thickBot="1">
      <c r="B63" s="430" t="s">
        <v>49</v>
      </c>
      <c r="C63" s="430"/>
      <c r="D63" s="430"/>
      <c r="E63" s="430"/>
      <c r="F63" s="310"/>
      <c r="G63" s="101"/>
      <c r="H63" s="101"/>
      <c r="I63" s="103"/>
      <c r="J63" s="174" t="s">
        <v>52</v>
      </c>
      <c r="K63" s="101"/>
      <c r="L63" s="101"/>
      <c r="M63" s="173"/>
      <c r="N63" s="408"/>
      <c r="O63" s="408"/>
      <c r="P63" s="408"/>
      <c r="Q63" s="408"/>
      <c r="R63" s="408"/>
      <c r="S63" s="408"/>
      <c r="T63" s="408"/>
      <c r="U63" s="408"/>
      <c r="V63" s="408"/>
      <c r="W63" s="408"/>
      <c r="X63" s="408"/>
      <c r="Y63" s="408"/>
      <c r="Z63" s="408"/>
      <c r="AA63" s="408"/>
      <c r="AB63" s="408"/>
      <c r="AC63" s="408"/>
      <c r="AD63" s="408"/>
      <c r="AF63" s="393" t="s">
        <v>106</v>
      </c>
      <c r="AI63" s="92" t="b">
        <f>$AQ$91&gt;0</f>
        <v>0</v>
      </c>
      <c r="AW63" s="30"/>
      <c r="AX63" s="11"/>
    </row>
    <row r="64" spans="2:50" ht="34.5" customHeight="1">
      <c r="B64" s="70"/>
      <c r="C64" s="70"/>
      <c r="D64" s="70"/>
      <c r="E64" s="70"/>
      <c r="F64" s="106"/>
      <c r="G64" s="104"/>
      <c r="H64" s="104"/>
      <c r="I64" s="106"/>
      <c r="J64" s="104" t="s">
        <v>261</v>
      </c>
      <c r="K64" s="104"/>
      <c r="L64" s="409"/>
      <c r="M64" s="409"/>
      <c r="N64" s="409"/>
      <c r="O64" s="175" t="s">
        <v>10</v>
      </c>
      <c r="P64" s="169"/>
      <c r="Q64" s="191"/>
      <c r="R64" s="244" t="s">
        <v>262</v>
      </c>
      <c r="S64" s="191"/>
      <c r="T64" s="410"/>
      <c r="U64" s="410"/>
      <c r="V64" s="284" t="s">
        <v>531</v>
      </c>
      <c r="W64" s="191"/>
      <c r="X64" s="191"/>
      <c r="Y64" s="191"/>
      <c r="Z64" s="191"/>
      <c r="AA64" s="191"/>
      <c r="AB64" s="191"/>
      <c r="AC64" s="191"/>
      <c r="AD64" s="191"/>
      <c r="AF64" s="393"/>
      <c r="AK64" s="20" t="str">
        <f>B38</f>
        <v>建築物のZEB化にあたって課題と感じたことについて、該当するものを全て選択してください。</v>
      </c>
      <c r="AL64" s="12" t="s">
        <v>26</v>
      </c>
      <c r="AM64" s="54" t="str">
        <f>IF(COUNTBLANK(AL67:AS67)=COUNTA(AL67:AS67),"無回答",AL67&amp;","&amp;AM67&amp;","&amp;AN67&amp;","&amp;AO67&amp;","&amp;AP67&amp;","&amp;AQ67&amp;","&amp;AR67&amp;","&amp;AS67)</f>
        <v>無回答</v>
      </c>
      <c r="AN64" s="21" t="str">
        <f>"列番号："&amp;COLUMN(AM64)&amp;"　行番号:"&amp;ROW()</f>
        <v>列番号：39　行番号:64</v>
      </c>
      <c r="AO64" s="21"/>
      <c r="AP64" s="14"/>
      <c r="AQ64" s="14"/>
      <c r="AR64" s="14"/>
      <c r="AS64" s="15"/>
    </row>
    <row r="65" spans="2:45" ht="33.6" customHeight="1">
      <c r="B65" s="71"/>
      <c r="C65" s="71"/>
      <c r="D65" s="71"/>
      <c r="E65" s="71"/>
      <c r="F65" s="311"/>
      <c r="G65" s="171"/>
      <c r="H65" s="171"/>
      <c r="I65" s="172"/>
      <c r="J65" s="171"/>
      <c r="K65" s="171"/>
      <c r="L65" s="171"/>
      <c r="M65" s="170"/>
      <c r="N65" s="170"/>
      <c r="O65" s="170"/>
      <c r="P65" s="170"/>
      <c r="Q65" s="193"/>
      <c r="R65" s="193"/>
      <c r="S65" s="193"/>
      <c r="T65" s="193"/>
      <c r="U65" s="193"/>
      <c r="V65" s="193"/>
      <c r="W65" s="193"/>
      <c r="X65" s="193"/>
      <c r="Y65" s="193"/>
      <c r="Z65" s="193"/>
      <c r="AA65" s="193"/>
      <c r="AB65" s="193"/>
      <c r="AC65" s="193"/>
      <c r="AD65" s="193"/>
      <c r="AF65" s="393"/>
      <c r="AI65" s="92" t="b">
        <f>$AQ$91&gt;0</f>
        <v>0</v>
      </c>
      <c r="AK65" s="25" t="s">
        <v>29</v>
      </c>
      <c r="AL65" s="45" t="s">
        <v>990</v>
      </c>
      <c r="AM65" s="45" t="s">
        <v>192</v>
      </c>
      <c r="AN65" s="45" t="s">
        <v>193</v>
      </c>
      <c r="AO65" s="45" t="s">
        <v>194</v>
      </c>
      <c r="AP65" s="45" t="s">
        <v>860</v>
      </c>
      <c r="AQ65" s="45" t="s">
        <v>861</v>
      </c>
      <c r="AR65" s="45" t="s">
        <v>253</v>
      </c>
      <c r="AS65" s="46" t="s">
        <v>9</v>
      </c>
    </row>
    <row r="66" spans="2:45" ht="22.5" customHeight="1">
      <c r="B66" s="401" t="s">
        <v>215</v>
      </c>
      <c r="C66" s="401"/>
      <c r="D66" s="401"/>
      <c r="E66" s="401"/>
      <c r="F66" s="401"/>
      <c r="G66" s="401"/>
      <c r="H66" s="401"/>
      <c r="I66" s="401"/>
      <c r="J66" s="401"/>
      <c r="K66" s="401"/>
      <c r="L66" s="401"/>
      <c r="M66" s="401"/>
      <c r="N66" s="401"/>
      <c r="O66" s="401"/>
      <c r="P66" s="401"/>
      <c r="Q66" s="401"/>
      <c r="R66" s="401"/>
      <c r="S66" s="401"/>
      <c r="T66" s="401"/>
      <c r="U66" s="401"/>
      <c r="V66" s="401"/>
      <c r="W66" s="401"/>
      <c r="X66" s="401"/>
      <c r="Y66" s="401"/>
      <c r="Z66" s="401"/>
      <c r="AA66" s="401"/>
      <c r="AB66" s="401"/>
      <c r="AC66" s="401"/>
      <c r="AD66" s="401"/>
      <c r="AF66" s="43"/>
      <c r="AG66" s="43"/>
      <c r="AH66" s="43"/>
      <c r="AK66" s="25" t="s">
        <v>19</v>
      </c>
      <c r="AL66" s="291"/>
      <c r="AM66" s="291"/>
      <c r="AN66" s="291"/>
      <c r="AO66" s="291"/>
      <c r="AP66" s="291"/>
      <c r="AQ66" s="291"/>
      <c r="AR66" s="291"/>
      <c r="AS66" s="292"/>
    </row>
    <row r="67" spans="2:45" ht="23.25" customHeight="1" thickBot="1">
      <c r="C67" s="218"/>
      <c r="D67" s="218"/>
      <c r="E67" s="73"/>
      <c r="F67" s="178" t="s">
        <v>594</v>
      </c>
      <c r="J67" s="218"/>
      <c r="K67" s="178" t="s">
        <v>270</v>
      </c>
      <c r="L67" s="209" t="s">
        <v>268</v>
      </c>
      <c r="M67" s="73"/>
      <c r="N67" s="73"/>
      <c r="O67" s="73"/>
      <c r="P67" s="73"/>
      <c r="Q67" s="73"/>
      <c r="R67" s="73"/>
      <c r="S67" s="73"/>
      <c r="T67" s="73"/>
      <c r="U67" s="73"/>
      <c r="V67" s="73"/>
      <c r="W67" s="73"/>
      <c r="X67" s="73"/>
      <c r="Y67" s="73"/>
      <c r="Z67" s="73"/>
      <c r="AA67" s="73"/>
      <c r="AB67" s="73"/>
      <c r="AC67" s="73"/>
      <c r="AD67" s="73"/>
      <c r="AE67" s="41"/>
      <c r="AK67" s="27" t="s">
        <v>18</v>
      </c>
      <c r="AL67" s="28" t="str">
        <f t="shared" ref="AL67:AQ67" si="7">IF(AL66,AL65,"")</f>
        <v/>
      </c>
      <c r="AM67" s="28" t="str">
        <f t="shared" si="7"/>
        <v/>
      </c>
      <c r="AN67" s="28" t="str">
        <f t="shared" si="7"/>
        <v/>
      </c>
      <c r="AO67" s="28" t="str">
        <f t="shared" si="7"/>
        <v/>
      </c>
      <c r="AP67" s="28" t="str">
        <f t="shared" si="7"/>
        <v/>
      </c>
      <c r="AQ67" s="28" t="str">
        <f t="shared" si="7"/>
        <v/>
      </c>
      <c r="AR67" s="28" t="str">
        <f>IF(AR66,AR65,"")</f>
        <v/>
      </c>
      <c r="AS67" s="17" t="str">
        <f>IF(AS66,IF(I46="",AS65,AS65&amp;" ("&amp;I46&amp;")"),"")</f>
        <v/>
      </c>
    </row>
    <row r="68" spans="2:45" ht="23.25" customHeight="1" thickBot="1">
      <c r="C68" s="198"/>
      <c r="D68" s="198"/>
      <c r="F68" s="70"/>
      <c r="J68" s="198"/>
      <c r="K68" s="70"/>
      <c r="L68" s="248" t="s">
        <v>342</v>
      </c>
      <c r="M68" s="185"/>
      <c r="N68" s="185"/>
      <c r="O68" s="185"/>
      <c r="P68" s="185"/>
      <c r="Q68" s="185"/>
      <c r="R68" s="185"/>
      <c r="S68" s="185"/>
      <c r="T68" s="185"/>
      <c r="U68" s="185"/>
      <c r="V68" s="185"/>
      <c r="W68" s="185"/>
      <c r="X68" s="185"/>
      <c r="Y68" s="185"/>
      <c r="Z68" s="185"/>
      <c r="AA68" s="185"/>
      <c r="AB68" s="185"/>
      <c r="AC68" s="185"/>
      <c r="AD68" s="185"/>
      <c r="AE68" s="41"/>
    </row>
    <row r="69" spans="2:45" ht="33.75" customHeight="1">
      <c r="B69" s="198"/>
      <c r="C69" s="198"/>
      <c r="D69" s="198"/>
      <c r="G69" s="198"/>
      <c r="H69" s="198"/>
      <c r="I69" s="198"/>
      <c r="J69" s="363"/>
      <c r="K69" s="100"/>
      <c r="L69" s="207"/>
      <c r="M69" s="194"/>
      <c r="N69" s="100"/>
      <c r="O69" s="100"/>
      <c r="P69" s="100"/>
      <c r="Q69" s="200"/>
      <c r="R69" s="361" t="s">
        <v>965</v>
      </c>
      <c r="S69" s="406"/>
      <c r="T69" s="406"/>
      <c r="U69" s="406"/>
      <c r="V69" s="406"/>
      <c r="W69" s="406"/>
      <c r="X69" s="100" t="s">
        <v>269</v>
      </c>
      <c r="Y69" s="100"/>
      <c r="Z69" s="100"/>
      <c r="AA69" s="100"/>
      <c r="AB69" s="100"/>
      <c r="AC69" s="100"/>
      <c r="AD69" s="100"/>
      <c r="AE69" s="41"/>
      <c r="AK69" s="20" t="str">
        <f>B49</f>
        <v>太陽光発電</v>
      </c>
      <c r="AL69" s="12" t="s">
        <v>17</v>
      </c>
      <c r="AM69" s="50" t="str" cm="1">
        <f t="array" ref="AM69">IF(AQ69="","無回答",INDEX(AL71:AM71,AQ69))</f>
        <v>無回答</v>
      </c>
      <c r="AN69" s="21" t="str">
        <f>"列番号："&amp;COLUMN(AM69)&amp;"　行番号:"&amp;ROW()</f>
        <v>列番号：39　行番号:69</v>
      </c>
      <c r="AO69" s="12"/>
      <c r="AP69" s="12" t="s">
        <v>19</v>
      </c>
      <c r="AQ69" s="288"/>
    </row>
    <row r="70" spans="2:45" ht="33.75" customHeight="1">
      <c r="B70" s="198"/>
      <c r="C70" s="198"/>
      <c r="D70" s="198"/>
      <c r="G70" s="75"/>
      <c r="H70" s="75"/>
      <c r="I70" s="75"/>
      <c r="J70" s="163"/>
      <c r="K70" s="163"/>
      <c r="L70" s="208"/>
      <c r="M70" s="204"/>
      <c r="N70" s="163"/>
      <c r="O70" s="163"/>
      <c r="P70" s="163"/>
      <c r="Q70" s="163"/>
      <c r="R70" s="362" t="s">
        <v>966</v>
      </c>
      <c r="S70" s="433"/>
      <c r="T70" s="433"/>
      <c r="U70" s="433"/>
      <c r="V70" s="433"/>
      <c r="W70" s="433"/>
      <c r="X70" s="163" t="s">
        <v>269</v>
      </c>
      <c r="Y70" s="163"/>
      <c r="Z70" s="163"/>
      <c r="AA70" s="163"/>
      <c r="AB70" s="163"/>
      <c r="AC70" s="163"/>
      <c r="AD70" s="163"/>
      <c r="AE70" s="141"/>
      <c r="AK70" s="25" t="s">
        <v>29</v>
      </c>
      <c r="AL70" s="45" t="s">
        <v>50</v>
      </c>
      <c r="AM70" s="45" t="s">
        <v>51</v>
      </c>
      <c r="AN70" s="39"/>
      <c r="AO70" s="39"/>
      <c r="AP70" s="39"/>
      <c r="AQ70" s="40"/>
    </row>
    <row r="71" spans="2:45" ht="24" customHeight="1" thickBot="1">
      <c r="B71" s="198"/>
      <c r="C71" s="198"/>
      <c r="D71" s="198"/>
      <c r="F71" s="198"/>
      <c r="J71" s="186"/>
      <c r="K71" s="70" t="s">
        <v>271</v>
      </c>
      <c r="L71" s="209" t="s">
        <v>272</v>
      </c>
      <c r="M71" s="221"/>
      <c r="S71" s="199"/>
      <c r="T71" s="199"/>
      <c r="U71" s="199"/>
      <c r="V71" s="199"/>
      <c r="W71" s="199"/>
      <c r="X71" s="11"/>
      <c r="Y71" s="11"/>
      <c r="Z71" s="11"/>
      <c r="AA71" s="11"/>
      <c r="AC71" s="11"/>
      <c r="AE71" s="141"/>
      <c r="AK71" s="27" t="s">
        <v>18</v>
      </c>
      <c r="AL71" s="35" t="str">
        <f>AL70</f>
        <v>あり</v>
      </c>
      <c r="AM71" s="35" t="str">
        <f>AM70</f>
        <v>なし</v>
      </c>
      <c r="AN71" s="18"/>
      <c r="AO71" s="18"/>
      <c r="AP71" s="18"/>
      <c r="AQ71" s="37"/>
    </row>
    <row r="72" spans="2:45" ht="33.75" customHeight="1" thickBot="1">
      <c r="B72" s="198"/>
      <c r="C72" s="198"/>
      <c r="D72" s="198"/>
      <c r="F72" s="198"/>
      <c r="I72" s="210"/>
      <c r="L72" s="222"/>
      <c r="M72" s="223"/>
      <c r="N72" s="224" t="s">
        <v>119</v>
      </c>
      <c r="O72" s="438" t="s">
        <v>278</v>
      </c>
      <c r="P72" s="438"/>
      <c r="Q72" s="412" t="s">
        <v>576</v>
      </c>
      <c r="R72" s="412"/>
      <c r="S72" s="412"/>
      <c r="T72" s="412"/>
      <c r="U72" s="412"/>
      <c r="V72" s="412"/>
      <c r="W72" s="412"/>
      <c r="X72" s="412"/>
      <c r="Y72" s="413" t="s">
        <v>279</v>
      </c>
      <c r="Z72" s="413"/>
      <c r="AA72" s="413"/>
      <c r="AB72" s="413"/>
      <c r="AC72" s="413"/>
      <c r="AD72" s="413"/>
      <c r="AE72" s="141"/>
      <c r="AK72" s="20" t="str">
        <f>B49&amp;" "&amp;F52</f>
        <v>太陽光発電 導入方法</v>
      </c>
      <c r="AL72" s="12" t="s">
        <v>26</v>
      </c>
      <c r="AM72" s="50" t="str" cm="1">
        <f t="array" ref="AM72">IF(AM69="なし","非該当",IF(AQ72="","無回答",INDEX(AL74:AN74,AQ72)))</f>
        <v>無回答</v>
      </c>
      <c r="AN72" s="21" t="str">
        <f>"列番号："&amp;COLUMN(AM72)&amp;"　行番号:"&amp;ROW()</f>
        <v>列番号：39　行番号:72</v>
      </c>
      <c r="AO72" s="21"/>
      <c r="AP72" s="12" t="s">
        <v>19</v>
      </c>
      <c r="AQ72" s="288"/>
    </row>
    <row r="73" spans="2:45" ht="33.75" customHeight="1">
      <c r="B73" s="198"/>
      <c r="C73" s="198"/>
      <c r="D73" s="198"/>
      <c r="F73" s="198"/>
      <c r="L73" s="185"/>
      <c r="M73" s="205"/>
      <c r="N73" s="205" t="s">
        <v>54</v>
      </c>
      <c r="O73" s="439" t="s">
        <v>961</v>
      </c>
      <c r="P73" s="439"/>
      <c r="Q73" s="185"/>
      <c r="R73" s="185"/>
      <c r="S73" s="411"/>
      <c r="T73" s="411"/>
      <c r="U73" s="411"/>
      <c r="V73" s="411"/>
      <c r="W73" s="203"/>
      <c r="X73" s="185"/>
      <c r="Y73" s="185"/>
      <c r="Z73" s="411"/>
      <c r="AA73" s="411"/>
      <c r="AB73" s="411"/>
      <c r="AC73" s="411"/>
      <c r="AD73" s="185"/>
      <c r="AE73" s="141"/>
      <c r="AK73" s="25" t="s">
        <v>29</v>
      </c>
      <c r="AL73" s="45" t="s">
        <v>254</v>
      </c>
      <c r="AM73" s="45" t="s">
        <v>255</v>
      </c>
      <c r="AN73" s="45" t="s">
        <v>9</v>
      </c>
      <c r="AO73" s="39"/>
      <c r="AP73" s="39"/>
      <c r="AQ73" s="40"/>
    </row>
    <row r="74" spans="2:45" ht="33.75" customHeight="1" thickBot="1">
      <c r="B74" s="198"/>
      <c r="C74" s="198"/>
      <c r="D74" s="198"/>
      <c r="F74" s="198"/>
      <c r="I74" s="186"/>
      <c r="L74" s="202"/>
      <c r="M74" s="206"/>
      <c r="N74" s="201" t="s">
        <v>273</v>
      </c>
      <c r="O74" s="414" t="s">
        <v>962</v>
      </c>
      <c r="P74" s="414"/>
      <c r="Q74" s="100"/>
      <c r="R74" s="100"/>
      <c r="S74" s="406"/>
      <c r="T74" s="406"/>
      <c r="U74" s="406"/>
      <c r="V74" s="406"/>
      <c r="W74" s="162"/>
      <c r="X74" s="100"/>
      <c r="Y74" s="100"/>
      <c r="Z74" s="406"/>
      <c r="AA74" s="406"/>
      <c r="AB74" s="406"/>
      <c r="AC74" s="406"/>
      <c r="AD74" s="100"/>
      <c r="AE74" s="141"/>
      <c r="AK74" s="22" t="s">
        <v>18</v>
      </c>
      <c r="AL74" s="26" t="str">
        <f>AL73</f>
        <v>自己投資</v>
      </c>
      <c r="AM74" s="26" t="str">
        <f>AM73</f>
        <v>PPA ※</v>
      </c>
      <c r="AN74" s="26" t="str">
        <f>IF(T52="",AN73,AN73&amp;" ("&amp;T52&amp;")")</f>
        <v>その他</v>
      </c>
      <c r="AO74" s="13" t="s">
        <v>356</v>
      </c>
      <c r="AP74" s="13"/>
      <c r="AQ74" s="23"/>
    </row>
    <row r="75" spans="2:45" ht="33.75" customHeight="1">
      <c r="B75" s="198"/>
      <c r="C75" s="198"/>
      <c r="D75" s="198"/>
      <c r="F75" s="198"/>
      <c r="I75" s="186"/>
      <c r="L75" s="202"/>
      <c r="M75" s="206"/>
      <c r="N75" s="201" t="s">
        <v>274</v>
      </c>
      <c r="O75" s="414" t="s">
        <v>963</v>
      </c>
      <c r="P75" s="414"/>
      <c r="Q75" s="100"/>
      <c r="R75" s="100"/>
      <c r="S75" s="406"/>
      <c r="T75" s="406"/>
      <c r="U75" s="406"/>
      <c r="V75" s="406"/>
      <c r="W75" s="162"/>
      <c r="X75" s="100"/>
      <c r="Y75" s="100"/>
      <c r="Z75" s="406"/>
      <c r="AA75" s="406"/>
      <c r="AB75" s="406"/>
      <c r="AC75" s="406"/>
      <c r="AD75" s="100"/>
      <c r="AE75" s="141"/>
      <c r="AK75" s="20" t="str">
        <f>B49&amp;" "&amp;J54</f>
        <v>太陽光発電 発電電力の主な用途</v>
      </c>
      <c r="AL75" s="12" t="s">
        <v>26</v>
      </c>
      <c r="AM75" s="50" t="str" cm="1">
        <f t="array" ref="AM75">IF(AM72="なし","非該当",IF(AQ75="","無回答",INDEX(AL77:AN77,AQ75)))</f>
        <v>無回答</v>
      </c>
      <c r="AN75" s="21" t="str">
        <f>"列番号："&amp;COLUMN(AM75)&amp;"　行番号:"&amp;ROW()</f>
        <v>列番号：39　行番号:75</v>
      </c>
      <c r="AO75" s="21"/>
      <c r="AP75" s="12" t="s">
        <v>19</v>
      </c>
      <c r="AQ75" s="288"/>
    </row>
    <row r="76" spans="2:45" ht="33.75" customHeight="1">
      <c r="B76" s="198"/>
      <c r="C76" s="198"/>
      <c r="D76" s="198"/>
      <c r="F76" s="198"/>
      <c r="I76" s="186"/>
      <c r="L76" s="202"/>
      <c r="M76" s="206"/>
      <c r="N76" s="201" t="s">
        <v>275</v>
      </c>
      <c r="O76" s="414" t="s">
        <v>964</v>
      </c>
      <c r="P76" s="414"/>
      <c r="Q76" s="100"/>
      <c r="R76" s="100"/>
      <c r="S76" s="406"/>
      <c r="T76" s="406"/>
      <c r="U76" s="406"/>
      <c r="V76" s="406"/>
      <c r="W76" s="162"/>
      <c r="X76" s="100"/>
      <c r="Y76" s="100"/>
      <c r="Z76" s="406"/>
      <c r="AA76" s="406"/>
      <c r="AB76" s="406"/>
      <c r="AC76" s="406"/>
      <c r="AD76" s="100"/>
      <c r="AE76" s="141"/>
      <c r="AK76" s="25" t="s">
        <v>29</v>
      </c>
      <c r="AL76" s="45" t="s">
        <v>998</v>
      </c>
      <c r="AM76" s="45" t="s">
        <v>999</v>
      </c>
      <c r="AN76" s="45" t="s">
        <v>1000</v>
      </c>
      <c r="AO76" s="32"/>
      <c r="AP76" s="32"/>
      <c r="AQ76" s="16"/>
    </row>
    <row r="77" spans="2:45" ht="33.75" customHeight="1" thickBot="1">
      <c r="B77" s="198"/>
      <c r="C77" s="198"/>
      <c r="D77" s="198"/>
      <c r="F77" s="198"/>
      <c r="I77" s="186"/>
      <c r="L77" s="202"/>
      <c r="M77" s="206"/>
      <c r="N77" s="201" t="s">
        <v>276</v>
      </c>
      <c r="O77" s="414" t="s">
        <v>964</v>
      </c>
      <c r="P77" s="414"/>
      <c r="Q77" s="100"/>
      <c r="R77" s="100"/>
      <c r="S77" s="406"/>
      <c r="T77" s="406"/>
      <c r="U77" s="406"/>
      <c r="V77" s="406"/>
      <c r="W77" s="162"/>
      <c r="X77" s="100"/>
      <c r="Y77" s="100"/>
      <c r="Z77" s="406"/>
      <c r="AA77" s="406"/>
      <c r="AB77" s="406"/>
      <c r="AC77" s="406"/>
      <c r="AD77" s="100"/>
      <c r="AE77" s="141"/>
      <c r="AK77" s="27" t="s">
        <v>18</v>
      </c>
      <c r="AL77" s="35" t="str">
        <f>AL76</f>
        <v>全量自家消費</v>
      </c>
      <c r="AM77" s="35" t="str">
        <f>AM76</f>
        <v>全量売電</v>
      </c>
      <c r="AN77" s="35" t="str">
        <f>IF(T55="",AN76,AN76&amp;" ("&amp;T55&amp;")")</f>
        <v>余剰電力売電</v>
      </c>
      <c r="AO77" s="35"/>
      <c r="AP77" s="35"/>
      <c r="AQ77" s="17"/>
      <c r="AR77"/>
    </row>
    <row r="78" spans="2:45" ht="33.75" customHeight="1" thickBot="1">
      <c r="B78" s="198"/>
      <c r="C78" s="198"/>
      <c r="D78" s="198"/>
      <c r="F78" s="198"/>
      <c r="I78" s="186"/>
      <c r="L78" s="202"/>
      <c r="M78" s="206"/>
      <c r="N78" s="201" t="s">
        <v>277</v>
      </c>
      <c r="O78" s="414" t="s">
        <v>964</v>
      </c>
      <c r="P78" s="414"/>
      <c r="Q78" s="100"/>
      <c r="R78" s="100"/>
      <c r="S78" s="406"/>
      <c r="T78" s="406"/>
      <c r="U78" s="406"/>
      <c r="V78" s="406"/>
      <c r="W78" s="162"/>
      <c r="X78" s="100"/>
      <c r="Y78" s="100"/>
      <c r="Z78" s="406"/>
      <c r="AA78" s="406"/>
      <c r="AB78" s="406"/>
      <c r="AC78" s="406"/>
      <c r="AD78" s="100"/>
      <c r="AE78" s="141"/>
      <c r="AL78" s="11"/>
      <c r="AM78" s="11"/>
      <c r="AN78" s="11"/>
      <c r="AO78" s="11"/>
    </row>
    <row r="79" spans="2:45" ht="33.6" customHeight="1" thickBot="1">
      <c r="B79" s="198"/>
      <c r="C79" s="198"/>
      <c r="D79" s="198"/>
      <c r="F79" s="282">
        <f>AL127</f>
        <v>0</v>
      </c>
      <c r="I79" s="186"/>
      <c r="L79" s="434"/>
      <c r="M79" s="434"/>
      <c r="N79" s="434"/>
      <c r="O79" s="417"/>
      <c r="P79" s="417"/>
      <c r="Q79" s="225"/>
      <c r="R79" s="225"/>
      <c r="S79" s="407"/>
      <c r="T79" s="407"/>
      <c r="U79" s="407"/>
      <c r="V79" s="407"/>
      <c r="W79" s="226"/>
      <c r="X79" s="225"/>
      <c r="Y79" s="225"/>
      <c r="Z79" s="407"/>
      <c r="AA79" s="407"/>
      <c r="AB79" s="407"/>
      <c r="AC79" s="407"/>
      <c r="AD79" s="225"/>
      <c r="AE79" s="141"/>
      <c r="AF79" s="133" t="s">
        <v>107</v>
      </c>
      <c r="AH79" s="92" t="b">
        <f>IF($AH$7,FALSE,AL127&lt;&gt;TRUE)</f>
        <v>1</v>
      </c>
      <c r="AK79" s="20" t="str">
        <f>B58</f>
        <v>蓄電池</v>
      </c>
      <c r="AL79" s="12" t="s">
        <v>17</v>
      </c>
      <c r="AM79" s="50" t="str" cm="1">
        <f t="array" ref="AM79">IF($AM$69="なし","非該当",IF(AQ79="",IF(K58&lt;&gt;"","あり","無回答"),INDEX(AL81:AM81,AQ79)))</f>
        <v>無回答</v>
      </c>
      <c r="AN79" s="21" t="str">
        <f>"列番号："&amp;COLUMN(AM79)&amp;"　行番号:"&amp;ROW()</f>
        <v>列番号：39　行番号:79</v>
      </c>
      <c r="AO79" s="12"/>
      <c r="AP79" s="12" t="s">
        <v>19</v>
      </c>
      <c r="AQ79" s="288"/>
    </row>
    <row r="80" spans="2:45" ht="24" customHeight="1">
      <c r="B80" s="198"/>
      <c r="C80" s="198"/>
      <c r="D80" s="198"/>
      <c r="E80" s="198"/>
      <c r="F80" s="198"/>
      <c r="G80" s="198"/>
      <c r="H80" s="198"/>
      <c r="L80" s="196"/>
      <c r="M80" s="197"/>
      <c r="R80" s="199"/>
      <c r="S80" s="199"/>
      <c r="T80" s="199"/>
      <c r="U80" s="199"/>
      <c r="V80" s="11"/>
      <c r="W80" s="11"/>
      <c r="X80" s="11"/>
      <c r="Y80" s="11"/>
      <c r="Z80" s="11"/>
      <c r="AA80" s="11"/>
      <c r="AB80" s="199"/>
      <c r="AC80" s="11"/>
      <c r="AE80" s="141"/>
      <c r="AF80" s="60"/>
      <c r="AK80" s="25" t="s">
        <v>29</v>
      </c>
      <c r="AL80" s="45" t="s">
        <v>50</v>
      </c>
      <c r="AM80" s="45" t="s">
        <v>51</v>
      </c>
      <c r="AN80" s="39"/>
      <c r="AO80" s="39"/>
      <c r="AP80" s="39"/>
      <c r="AQ80" s="40"/>
    </row>
    <row r="81" spans="2:43" ht="33.75" customHeight="1" thickBot="1">
      <c r="B81" s="62"/>
      <c r="C81" s="62"/>
      <c r="D81" s="62"/>
      <c r="E81" s="62"/>
      <c r="F81" s="195" t="s">
        <v>969</v>
      </c>
      <c r="G81" s="211"/>
      <c r="H81" s="211"/>
      <c r="I81" s="211"/>
      <c r="J81" s="219" t="s">
        <v>280</v>
      </c>
      <c r="K81" s="211"/>
      <c r="L81" s="212" t="s">
        <v>5</v>
      </c>
      <c r="M81" s="398">
        <f>S81+Z81</f>
        <v>0</v>
      </c>
      <c r="N81" s="398"/>
      <c r="O81" s="398"/>
      <c r="P81" s="213" t="s">
        <v>10</v>
      </c>
      <c r="Q81" s="213"/>
      <c r="R81" s="214" t="s">
        <v>54</v>
      </c>
      <c r="S81" s="431"/>
      <c r="T81" s="431"/>
      <c r="U81" s="431"/>
      <c r="V81" s="213" t="s">
        <v>10</v>
      </c>
      <c r="W81" s="211"/>
      <c r="X81" s="211"/>
      <c r="Y81" s="214" t="s">
        <v>281</v>
      </c>
      <c r="Z81" s="431"/>
      <c r="AA81" s="431"/>
      <c r="AB81" s="431"/>
      <c r="AC81" s="213" t="s">
        <v>10</v>
      </c>
      <c r="AD81" s="211"/>
      <c r="AE81" s="143"/>
      <c r="AK81" s="27" t="s">
        <v>18</v>
      </c>
      <c r="AL81" s="35" t="str">
        <f>AL80</f>
        <v>あり</v>
      </c>
      <c r="AM81" s="35" t="str">
        <f>AM80</f>
        <v>なし</v>
      </c>
      <c r="AN81" s="18"/>
      <c r="AO81" s="18"/>
      <c r="AP81" s="18"/>
      <c r="AQ81" s="37"/>
    </row>
    <row r="82" spans="2:43" ht="33.75" customHeight="1" thickBot="1">
      <c r="B82" s="38"/>
      <c r="C82" s="38"/>
      <c r="D82" s="38"/>
      <c r="E82" s="38"/>
      <c r="F82" s="38"/>
      <c r="G82" s="184"/>
      <c r="H82" s="184"/>
      <c r="I82" s="184"/>
      <c r="J82" s="220" t="s">
        <v>53</v>
      </c>
      <c r="K82" s="184"/>
      <c r="L82" s="215" t="s">
        <v>5</v>
      </c>
      <c r="M82" s="402">
        <f>S82+Z82</f>
        <v>0</v>
      </c>
      <c r="N82" s="402"/>
      <c r="O82" s="402"/>
      <c r="P82" s="216" t="s">
        <v>10</v>
      </c>
      <c r="Q82" s="216"/>
      <c r="R82" s="217" t="s">
        <v>54</v>
      </c>
      <c r="S82" s="432"/>
      <c r="T82" s="432"/>
      <c r="U82" s="432"/>
      <c r="V82" s="216" t="s">
        <v>10</v>
      </c>
      <c r="W82" s="184"/>
      <c r="X82" s="184"/>
      <c r="Y82" s="217" t="s">
        <v>281</v>
      </c>
      <c r="Z82" s="432"/>
      <c r="AA82" s="432"/>
      <c r="AB82" s="432"/>
      <c r="AC82" s="216" t="s">
        <v>10</v>
      </c>
      <c r="AD82" s="184"/>
      <c r="AE82" s="143"/>
    </row>
    <row r="83" spans="2:43" ht="21.75" customHeight="1">
      <c r="B83" s="391" t="s">
        <v>216</v>
      </c>
      <c r="C83" s="391"/>
      <c r="D83" s="391"/>
      <c r="E83" s="391"/>
      <c r="F83" s="391"/>
      <c r="G83" s="391"/>
      <c r="H83" s="391"/>
      <c r="I83" s="391"/>
      <c r="J83" s="391"/>
      <c r="K83" s="391"/>
      <c r="L83" s="391"/>
      <c r="M83" s="391"/>
      <c r="N83" s="391"/>
      <c r="O83" s="391"/>
      <c r="P83" s="391"/>
      <c r="Q83" s="391"/>
      <c r="R83" s="391"/>
      <c r="S83" s="391"/>
      <c r="T83" s="391"/>
      <c r="U83" s="391"/>
      <c r="V83" s="391"/>
      <c r="W83" s="391"/>
      <c r="X83" s="391"/>
      <c r="Y83" s="391"/>
      <c r="Z83" s="391"/>
      <c r="AA83" s="391"/>
      <c r="AB83" s="391"/>
      <c r="AC83" s="391"/>
      <c r="AD83" s="391"/>
      <c r="AE83" s="143"/>
      <c r="AF83" s="43"/>
      <c r="AG83" s="43"/>
      <c r="AH83" s="43"/>
      <c r="AK83" s="20" t="str">
        <f>B49&amp;" "&amp;I50</f>
        <v>太陽光発電 設置しない理由</v>
      </c>
      <c r="AL83" s="12" t="s">
        <v>17</v>
      </c>
      <c r="AM83" s="55" t="str">
        <f>IF($AM$69="あり","非該当",IF(M50="","無回答",M50))</f>
        <v>無回答</v>
      </c>
      <c r="AN83" s="21" t="str">
        <f>"列番号："&amp;COLUMN(AM83)&amp;"　行番号:"&amp;ROW()</f>
        <v>列番号：39　行番号:83</v>
      </c>
      <c r="AO83" s="61"/>
    </row>
    <row r="84" spans="2:43" ht="33.75" customHeight="1">
      <c r="B84" s="419" t="s">
        <v>267</v>
      </c>
      <c r="C84" s="419"/>
      <c r="D84" s="419"/>
      <c r="E84" s="419"/>
      <c r="F84" s="335"/>
      <c r="G84" s="160"/>
      <c r="H84" s="336"/>
      <c r="I84" s="335"/>
      <c r="J84" s="160"/>
      <c r="K84" s="160"/>
      <c r="L84" s="336"/>
      <c r="M84" s="336"/>
      <c r="N84" s="336"/>
      <c r="O84" s="336"/>
      <c r="P84" s="336"/>
      <c r="Q84" s="336"/>
      <c r="R84" s="336"/>
      <c r="S84" s="336"/>
      <c r="T84" s="336"/>
      <c r="U84" s="336"/>
      <c r="V84" s="336"/>
      <c r="W84" s="336"/>
      <c r="X84" s="336"/>
      <c r="Y84" s="336"/>
      <c r="Z84" s="336"/>
      <c r="AA84" s="336"/>
      <c r="AB84" s="336"/>
      <c r="AC84" s="336"/>
      <c r="AD84" s="336"/>
      <c r="AE84" s="143"/>
      <c r="AF84" s="44" t="s">
        <v>242</v>
      </c>
      <c r="AI84" s="92" t="b">
        <f>$AQ$129&gt;0</f>
        <v>0</v>
      </c>
      <c r="AK84" s="25" t="str">
        <f>B49&amp;" "&amp;F55&amp;" "&amp;K55</f>
        <v>太陽光発電 年間発電電力量 設計値</v>
      </c>
      <c r="AL84" s="32" t="s">
        <v>17</v>
      </c>
      <c r="AM84" s="57" t="str">
        <f>IF($AM$69="なし","非該当",IF(L55="","無回答",L55))</f>
        <v>無回答</v>
      </c>
      <c r="AN84" s="33" t="str">
        <f>"列番号："&amp;COLUMN(AM84)&amp;"　行番号:"&amp;ROW()</f>
        <v>列番号：39　行番号:84</v>
      </c>
      <c r="AO84" s="16"/>
    </row>
    <row r="85" spans="2:43" ht="23.25" customHeight="1">
      <c r="B85" s="186"/>
      <c r="C85" s="186"/>
      <c r="D85" s="186"/>
      <c r="E85" s="186"/>
      <c r="F85" s="337" t="s">
        <v>264</v>
      </c>
      <c r="G85" s="338"/>
      <c r="H85" s="339"/>
      <c r="I85" s="340"/>
      <c r="J85" s="338"/>
      <c r="K85" s="340"/>
      <c r="L85" s="340"/>
      <c r="M85" s="340"/>
      <c r="N85" s="338"/>
      <c r="O85" s="338"/>
      <c r="P85" s="341"/>
      <c r="Q85" s="342"/>
      <c r="R85" s="342"/>
      <c r="S85" s="342"/>
      <c r="T85" s="342"/>
      <c r="U85" s="342"/>
      <c r="V85" s="342"/>
      <c r="W85" s="342"/>
      <c r="X85" s="342"/>
      <c r="Y85" s="342"/>
      <c r="Z85" s="342"/>
      <c r="AA85" s="342"/>
      <c r="AB85" s="342"/>
      <c r="AC85" s="342"/>
      <c r="AD85" s="342"/>
      <c r="AE85" s="140"/>
      <c r="AK85" s="25" t="str">
        <f>B49&amp;" "&amp;F55&amp;" "&amp;K56</f>
        <v>太陽光発電 年間発電電力量 実績値</v>
      </c>
      <c r="AL85" s="32" t="s">
        <v>17</v>
      </c>
      <c r="AM85" s="57" t="str">
        <f>IF($AM$69="なし","非該当",IF(L56="","無回答",L56))</f>
        <v>無回答</v>
      </c>
      <c r="AN85" s="33" t="str">
        <f>"列番号："&amp;COLUMN(AM85)&amp;"　行番号:"&amp;ROW()</f>
        <v>列番号：39　行番号:85</v>
      </c>
      <c r="AO85" s="16"/>
    </row>
    <row r="86" spans="2:43" ht="22.5" customHeight="1" thickBot="1">
      <c r="B86" s="38"/>
      <c r="C86" s="38"/>
      <c r="D86" s="38"/>
      <c r="E86" s="38"/>
      <c r="F86" s="154" t="str">
        <f>IF(AM129="なし","「なし」の場合は次の設問にお進みください。","「あり」の場合は以下の設問にお答えください。")</f>
        <v>「あり」の場合は以下の設問にお答えください。</v>
      </c>
      <c r="G86" s="187"/>
      <c r="H86" s="153"/>
      <c r="I86" s="154"/>
      <c r="J86" s="153"/>
      <c r="K86" s="154"/>
      <c r="L86" s="154"/>
      <c r="M86" s="154"/>
      <c r="N86" s="153"/>
      <c r="O86" s="153"/>
      <c r="P86" s="153"/>
      <c r="Q86" s="153"/>
      <c r="R86" s="153"/>
      <c r="S86" s="153"/>
      <c r="T86" s="153"/>
      <c r="U86" s="153"/>
      <c r="V86" s="153"/>
      <c r="W86" s="153"/>
      <c r="X86" s="153"/>
      <c r="Y86" s="153"/>
      <c r="Z86" s="153"/>
      <c r="AA86" s="153"/>
      <c r="AB86" s="153"/>
      <c r="AC86" s="153"/>
      <c r="AD86" s="153"/>
      <c r="AE86" s="143"/>
      <c r="AK86" s="27" t="str">
        <f>B58&amp;" "&amp;I58</f>
        <v>蓄電池 容量</v>
      </c>
      <c r="AL86" s="35" t="s">
        <v>17</v>
      </c>
      <c r="AM86" s="56" t="str">
        <f>IF(OR($AM$79="なし",$AM$79="非該当"),"非該当",IF(K58="","無回答",K58))</f>
        <v>無回答</v>
      </c>
      <c r="AN86" s="28" t="str">
        <f>"列番号："&amp;COLUMN(AM86)&amp;"　行番号:"&amp;ROW()</f>
        <v>列番号：39　行番号:86</v>
      </c>
      <c r="AO86" s="17"/>
    </row>
    <row r="87" spans="2:43" ht="33.75" customHeight="1">
      <c r="B87" s="418" t="s">
        <v>266</v>
      </c>
      <c r="C87" s="418"/>
      <c r="D87" s="418"/>
      <c r="E87" s="418"/>
      <c r="F87" s="312"/>
      <c r="G87" s="103"/>
      <c r="H87" s="101"/>
      <c r="I87" s="101"/>
      <c r="J87" s="101"/>
      <c r="K87" s="103"/>
      <c r="L87" s="103"/>
      <c r="M87" s="103"/>
      <c r="N87" s="101"/>
      <c r="O87" s="101"/>
      <c r="P87" s="188"/>
      <c r="Q87" s="189"/>
      <c r="R87" s="189"/>
      <c r="S87" s="189"/>
      <c r="T87" s="189"/>
      <c r="U87" s="189"/>
      <c r="V87" s="189"/>
      <c r="W87" s="189"/>
      <c r="X87" s="189"/>
      <c r="Y87" s="189"/>
      <c r="Z87" s="189"/>
      <c r="AA87" s="189"/>
      <c r="AB87" s="189"/>
      <c r="AC87" s="189"/>
      <c r="AD87" s="189"/>
      <c r="AE87" s="140"/>
      <c r="AF87" s="393" t="s">
        <v>516</v>
      </c>
      <c r="AI87" s="92" t="b">
        <f>$AQ$133&gt;0</f>
        <v>0</v>
      </c>
      <c r="AK87"/>
      <c r="AL87"/>
    </row>
    <row r="88" spans="2:43" ht="33.75" customHeight="1">
      <c r="B88" s="186"/>
      <c r="C88" s="186"/>
      <c r="D88" s="186"/>
      <c r="E88" s="186"/>
      <c r="F88" s="313"/>
      <c r="G88" s="106"/>
      <c r="H88" s="104"/>
      <c r="I88" s="104"/>
      <c r="J88" s="104"/>
      <c r="K88" s="106"/>
      <c r="L88" s="106"/>
      <c r="M88" s="106"/>
      <c r="N88" s="104"/>
      <c r="O88" s="104"/>
      <c r="P88" s="190"/>
      <c r="Q88" s="191"/>
      <c r="R88" s="191"/>
      <c r="S88" s="191"/>
      <c r="T88" s="191"/>
      <c r="U88" s="191"/>
      <c r="V88" s="191"/>
      <c r="W88" s="191"/>
      <c r="X88" s="191"/>
      <c r="Y88" s="191"/>
      <c r="Z88" s="191"/>
      <c r="AA88" s="191"/>
      <c r="AB88" s="191"/>
      <c r="AC88" s="191"/>
      <c r="AD88" s="191"/>
      <c r="AE88" s="140"/>
      <c r="AF88" s="393"/>
      <c r="AI88" s="92" t="b">
        <f>$AQ$133&gt;0</f>
        <v>0</v>
      </c>
      <c r="AK88"/>
      <c r="AL88"/>
    </row>
    <row r="89" spans="2:43" ht="33.75" customHeight="1">
      <c r="F89" s="313"/>
      <c r="G89" s="106"/>
      <c r="H89" s="104"/>
      <c r="I89" s="104"/>
      <c r="J89" s="104"/>
      <c r="K89" s="106"/>
      <c r="L89" s="106"/>
      <c r="M89" s="106"/>
      <c r="N89" s="104"/>
      <c r="O89" s="104"/>
      <c r="P89" s="190"/>
      <c r="Q89" s="191"/>
      <c r="R89" s="191"/>
      <c r="S89" s="191"/>
      <c r="T89" s="191"/>
      <c r="U89" s="191"/>
      <c r="V89" s="191"/>
      <c r="W89" s="191"/>
      <c r="X89" s="191"/>
      <c r="Y89" s="191"/>
      <c r="Z89" s="191"/>
      <c r="AA89" s="191"/>
      <c r="AB89" s="191"/>
      <c r="AC89" s="191"/>
      <c r="AD89" s="191"/>
      <c r="AE89" s="140"/>
      <c r="AF89" s="393"/>
      <c r="AI89" s="92" t="b">
        <f>$AQ$133&gt;0</f>
        <v>0</v>
      </c>
      <c r="AK89"/>
      <c r="AL89"/>
    </row>
    <row r="90" spans="2:43" ht="33.75" customHeight="1" thickBot="1">
      <c r="F90" s="314"/>
      <c r="G90" s="172"/>
      <c r="H90" s="171"/>
      <c r="I90" s="171"/>
      <c r="J90" s="171"/>
      <c r="K90" s="172"/>
      <c r="L90" s="172"/>
      <c r="M90" s="172"/>
      <c r="N90" s="171"/>
      <c r="O90" s="171"/>
      <c r="P90" s="192"/>
      <c r="Q90" s="193"/>
      <c r="R90" s="193"/>
      <c r="S90" s="193"/>
      <c r="T90" s="193"/>
      <c r="U90" s="193"/>
      <c r="V90" s="193"/>
      <c r="W90" s="193"/>
      <c r="X90" s="193"/>
      <c r="Y90" s="193"/>
      <c r="Z90" s="193"/>
      <c r="AA90" s="193"/>
      <c r="AB90" s="193"/>
      <c r="AC90" s="193"/>
      <c r="AD90" s="193"/>
      <c r="AE90" s="140"/>
      <c r="AF90" s="393"/>
      <c r="AI90" s="92" t="b">
        <f>$AQ$133&gt;0</f>
        <v>0</v>
      </c>
    </row>
    <row r="91" spans="2:43" ht="22.5" customHeight="1">
      <c r="B91" s="391" t="s">
        <v>970</v>
      </c>
      <c r="C91" s="391"/>
      <c r="D91" s="391"/>
      <c r="E91" s="391"/>
      <c r="F91" s="391"/>
      <c r="G91" s="391"/>
      <c r="H91" s="391"/>
      <c r="I91" s="391"/>
      <c r="J91" s="391"/>
      <c r="K91" s="391"/>
      <c r="L91" s="391"/>
      <c r="M91" s="391"/>
      <c r="N91" s="391"/>
      <c r="O91" s="391"/>
      <c r="P91" s="391"/>
      <c r="Q91" s="391"/>
      <c r="R91" s="391"/>
      <c r="S91" s="391"/>
      <c r="T91" s="391"/>
      <c r="U91" s="391"/>
      <c r="V91" s="391"/>
      <c r="W91" s="391"/>
      <c r="X91" s="391"/>
      <c r="Y91" s="391"/>
      <c r="Z91" s="391"/>
      <c r="AA91" s="391"/>
      <c r="AB91" s="391"/>
      <c r="AC91" s="391"/>
      <c r="AD91" s="391"/>
      <c r="AE91" s="141"/>
      <c r="AK91" s="20" t="str">
        <f>B63</f>
        <v>補助金利用</v>
      </c>
      <c r="AL91" s="12" t="s">
        <v>17</v>
      </c>
      <c r="AM91" s="50" t="str" cm="1">
        <f t="array" ref="AM91">IF(AQ91="",IF(N63&amp;L64&amp;T64="","無回答","あり"),INDEX(AL93:AM93,AQ91))</f>
        <v>無回答</v>
      </c>
      <c r="AN91" s="21" t="str">
        <f>"列番号："&amp;COLUMN(AM91)&amp;"　行番号:"&amp;ROW()</f>
        <v>列番号：39　行番号:91</v>
      </c>
      <c r="AO91" s="12"/>
      <c r="AP91" s="12" t="s">
        <v>19</v>
      </c>
      <c r="AQ91" s="288"/>
    </row>
    <row r="92" spans="2:43" ht="22.2" customHeight="1" thickBot="1">
      <c r="B92" s="415" t="s">
        <v>47</v>
      </c>
      <c r="C92" s="415"/>
      <c r="D92" s="415"/>
      <c r="E92" s="415"/>
      <c r="F92" s="231"/>
      <c r="G92" s="231"/>
      <c r="H92" s="232" t="s">
        <v>989</v>
      </c>
      <c r="I92" s="232"/>
      <c r="J92" s="232"/>
      <c r="K92" s="232"/>
      <c r="L92" s="232"/>
      <c r="M92" s="232"/>
      <c r="N92" s="232"/>
      <c r="O92" s="232"/>
      <c r="P92" s="232"/>
      <c r="Q92" s="232"/>
      <c r="R92" s="232"/>
      <c r="S92" s="232"/>
      <c r="T92" s="232"/>
      <c r="U92" s="232" t="s">
        <v>971</v>
      </c>
      <c r="V92" s="231"/>
      <c r="W92" s="233"/>
      <c r="X92" s="233"/>
      <c r="Y92" s="233"/>
      <c r="Z92" s="232" t="s">
        <v>972</v>
      </c>
      <c r="AA92" s="231"/>
      <c r="AB92" s="233"/>
      <c r="AC92" s="233"/>
      <c r="AD92" s="233"/>
      <c r="AE92" s="141"/>
      <c r="AF92" s="11"/>
      <c r="AG92" s="11"/>
      <c r="AK92" s="25" t="s">
        <v>29</v>
      </c>
      <c r="AL92" s="45" t="s">
        <v>50</v>
      </c>
      <c r="AM92" s="45" t="s">
        <v>51</v>
      </c>
      <c r="AN92" s="39"/>
      <c r="AO92" s="39"/>
      <c r="AP92" s="39"/>
      <c r="AQ92" s="40"/>
    </row>
    <row r="93" spans="2:43" ht="35.25" customHeight="1" thickBot="1">
      <c r="B93" s="70"/>
      <c r="C93" s="70"/>
      <c r="D93" s="70"/>
      <c r="E93" s="70"/>
      <c r="F93" s="420" t="s">
        <v>100</v>
      </c>
      <c r="G93" s="420"/>
      <c r="H93" s="227"/>
      <c r="I93" s="227"/>
      <c r="J93" s="227"/>
      <c r="K93" s="227"/>
      <c r="L93" s="228"/>
      <c r="M93" s="228"/>
      <c r="N93" s="227"/>
      <c r="O93" s="227"/>
      <c r="P93" s="229"/>
      <c r="Q93" s="227"/>
      <c r="R93" s="227"/>
      <c r="S93" s="227"/>
      <c r="T93" s="227"/>
      <c r="U93" s="227"/>
      <c r="V93" s="257">
        <f>AL140</f>
        <v>0</v>
      </c>
      <c r="W93" s="230"/>
      <c r="X93" s="230"/>
      <c r="Y93" s="230"/>
      <c r="Z93" s="230"/>
      <c r="AA93" s="257">
        <f>AL144</f>
        <v>0</v>
      </c>
      <c r="AB93" s="230"/>
      <c r="AC93" s="230"/>
      <c r="AD93" s="230"/>
      <c r="AE93" s="141"/>
      <c r="AF93" s="133" t="s">
        <v>1001</v>
      </c>
      <c r="AK93" s="27" t="s">
        <v>18</v>
      </c>
      <c r="AL93" s="35" t="str">
        <f>AL92</f>
        <v>あり</v>
      </c>
      <c r="AM93" s="35" t="str">
        <f>AM92</f>
        <v>なし</v>
      </c>
      <c r="AN93" s="18"/>
      <c r="AO93" s="18"/>
      <c r="AP93" s="18"/>
      <c r="AQ93" s="37"/>
    </row>
    <row r="94" spans="2:43" ht="35.25" customHeight="1" thickBot="1">
      <c r="B94" s="70"/>
      <c r="C94" s="70"/>
      <c r="D94" s="70"/>
      <c r="E94" s="70"/>
      <c r="F94" s="404"/>
      <c r="G94" s="404"/>
      <c r="H94" s="104"/>
      <c r="I94" s="104"/>
      <c r="J94" s="104"/>
      <c r="K94" s="104"/>
      <c r="L94" s="105"/>
      <c r="M94" s="105"/>
      <c r="N94" s="104"/>
      <c r="O94" s="104"/>
      <c r="P94" s="106"/>
      <c r="Q94" s="104"/>
      <c r="R94" s="104"/>
      <c r="S94" s="104"/>
      <c r="T94" s="104"/>
      <c r="U94" s="104"/>
      <c r="V94" s="258">
        <f>AM140</f>
        <v>0</v>
      </c>
      <c r="W94" s="175"/>
      <c r="X94" s="175"/>
      <c r="Y94" s="175"/>
      <c r="Z94" s="175"/>
      <c r="AA94" s="258">
        <f>AM144</f>
        <v>0</v>
      </c>
      <c r="AB94" s="175"/>
      <c r="AC94" s="175"/>
      <c r="AD94" s="175"/>
      <c r="AE94" s="141"/>
      <c r="AF94" s="133" t="s">
        <v>1002</v>
      </c>
    </row>
    <row r="95" spans="2:43" ht="35.25" customHeight="1">
      <c r="B95" s="70"/>
      <c r="C95" s="70"/>
      <c r="D95" s="70"/>
      <c r="E95" s="70"/>
      <c r="F95" s="404"/>
      <c r="G95" s="404"/>
      <c r="H95" s="104"/>
      <c r="I95" s="104"/>
      <c r="J95" s="104"/>
      <c r="K95" s="104"/>
      <c r="L95" s="105"/>
      <c r="M95" s="105"/>
      <c r="N95" s="104"/>
      <c r="O95" s="104"/>
      <c r="P95" s="106"/>
      <c r="Q95" s="104"/>
      <c r="R95" s="104"/>
      <c r="S95" s="104"/>
      <c r="T95" s="104"/>
      <c r="U95" s="104"/>
      <c r="V95" s="258">
        <f>AN140</f>
        <v>0</v>
      </c>
      <c r="W95" s="175"/>
      <c r="X95" s="175"/>
      <c r="Y95" s="175"/>
      <c r="Z95" s="175"/>
      <c r="AA95" s="258">
        <f>AN144</f>
        <v>0</v>
      </c>
      <c r="AB95" s="175"/>
      <c r="AC95" s="175"/>
      <c r="AD95" s="175"/>
      <c r="AE95" s="141"/>
      <c r="AF95" s="133" t="s">
        <v>1003</v>
      </c>
      <c r="AK95" s="20" t="str">
        <f>B61&amp;" "&amp;G61</f>
        <v>初期投資金額 総事業費</v>
      </c>
      <c r="AL95" s="12" t="s">
        <v>17</v>
      </c>
      <c r="AM95" s="55" t="str">
        <f>IF(K61="","無回答",K61)</f>
        <v>無回答</v>
      </c>
      <c r="AN95" s="21" t="str">
        <f>"列番号："&amp;COLUMN(AM95)&amp;"　行番号:"&amp;ROW()</f>
        <v>列番号：39　行番号:95</v>
      </c>
      <c r="AO95" s="61"/>
    </row>
    <row r="96" spans="2:43" ht="35.25" customHeight="1">
      <c r="B96" s="70"/>
      <c r="C96" s="70"/>
      <c r="D96" s="70"/>
      <c r="E96" s="70"/>
      <c r="F96" s="404"/>
      <c r="G96" s="404"/>
      <c r="H96" s="104"/>
      <c r="I96" s="104"/>
      <c r="J96" s="104"/>
      <c r="K96" s="104"/>
      <c r="L96" s="105"/>
      <c r="M96" s="105"/>
      <c r="N96" s="104"/>
      <c r="O96" s="104"/>
      <c r="P96" s="106"/>
      <c r="Q96" s="104"/>
      <c r="R96" s="104"/>
      <c r="S96" s="104"/>
      <c r="T96" s="104"/>
      <c r="U96" s="104"/>
      <c r="V96" s="258">
        <f>AO140</f>
        <v>0</v>
      </c>
      <c r="W96" s="175"/>
      <c r="X96" s="175"/>
      <c r="Y96" s="175"/>
      <c r="Z96" s="175"/>
      <c r="AA96" s="258">
        <f>AO144</f>
        <v>0</v>
      </c>
      <c r="AB96" s="175"/>
      <c r="AC96" s="175"/>
      <c r="AD96" s="175"/>
      <c r="AE96" s="141"/>
      <c r="AF96" s="133" t="s">
        <v>1004</v>
      </c>
      <c r="AK96" s="25" t="str">
        <f>B61&amp;" "&amp;G62</f>
        <v>初期投資金額 うち設計費</v>
      </c>
      <c r="AL96" s="32" t="s">
        <v>17</v>
      </c>
      <c r="AM96" s="57" t="str">
        <f>IF(K62="","無回答",K62)</f>
        <v>無回答</v>
      </c>
      <c r="AN96" s="33" t="str">
        <f>"列番号："&amp;COLUMN(AM96)&amp;"　行番号:"&amp;ROW()</f>
        <v>列番号：39　行番号:96</v>
      </c>
      <c r="AO96" s="16"/>
    </row>
    <row r="97" spans="2:41" ht="35.25" customHeight="1">
      <c r="B97" s="70"/>
      <c r="C97" s="70"/>
      <c r="D97" s="70"/>
      <c r="E97" s="70"/>
      <c r="F97" s="404"/>
      <c r="G97" s="404"/>
      <c r="H97" s="104"/>
      <c r="I97" s="104"/>
      <c r="J97" s="104"/>
      <c r="K97" s="104"/>
      <c r="L97" s="105"/>
      <c r="M97" s="105"/>
      <c r="N97" s="104"/>
      <c r="O97" s="104"/>
      <c r="P97" s="106"/>
      <c r="Q97" s="104"/>
      <c r="R97" s="104"/>
      <c r="S97" s="104"/>
      <c r="T97" s="104"/>
      <c r="U97" s="104"/>
      <c r="V97" s="258">
        <f>AP140</f>
        <v>0</v>
      </c>
      <c r="W97" s="175"/>
      <c r="X97" s="175"/>
      <c r="Y97" s="175"/>
      <c r="Z97" s="175"/>
      <c r="AA97" s="258">
        <f>AP144</f>
        <v>0</v>
      </c>
      <c r="AB97" s="175"/>
      <c r="AC97" s="175"/>
      <c r="AD97" s="175"/>
      <c r="AE97" s="141"/>
      <c r="AF97" s="133" t="s">
        <v>1005</v>
      </c>
      <c r="AK97" s="25" t="str">
        <f>J63</f>
        <v>補助金の名称</v>
      </c>
      <c r="AL97" s="32" t="s">
        <v>17</v>
      </c>
      <c r="AM97" s="57" t="str">
        <f>IF($AM$91="なし","非該当",IF(N63="","無回答",N63))</f>
        <v>無回答</v>
      </c>
      <c r="AN97" s="33" t="str">
        <f>"列番号："&amp;COLUMN(AM97)&amp;"　行番号:"&amp;ROW()</f>
        <v>列番号：39　行番号:97</v>
      </c>
      <c r="AO97" s="16"/>
    </row>
    <row r="98" spans="2:41" ht="35.25" customHeight="1">
      <c r="B98" s="70"/>
      <c r="C98" s="70"/>
      <c r="D98" s="70"/>
      <c r="E98" s="70"/>
      <c r="F98" s="404"/>
      <c r="G98" s="404"/>
      <c r="H98" s="104"/>
      <c r="I98" s="104"/>
      <c r="J98" s="104"/>
      <c r="K98" s="104"/>
      <c r="L98" s="105"/>
      <c r="M98" s="105"/>
      <c r="N98" s="104"/>
      <c r="O98" s="104"/>
      <c r="P98" s="106"/>
      <c r="Q98" s="104"/>
      <c r="R98" s="104"/>
      <c r="S98" s="104"/>
      <c r="T98" s="104"/>
      <c r="U98" s="104"/>
      <c r="V98" s="258">
        <f>AQ140</f>
        <v>0</v>
      </c>
      <c r="W98" s="175"/>
      <c r="X98" s="175"/>
      <c r="Y98" s="175"/>
      <c r="Z98" s="175"/>
      <c r="AA98" s="258">
        <f>AQ144</f>
        <v>0</v>
      </c>
      <c r="AB98" s="175"/>
      <c r="AC98" s="175"/>
      <c r="AD98" s="175"/>
      <c r="AE98" s="141"/>
      <c r="AF98" s="133" t="s">
        <v>1006</v>
      </c>
      <c r="AK98" s="25" t="str">
        <f>J64</f>
        <v>補助額</v>
      </c>
      <c r="AL98" s="32" t="s">
        <v>17</v>
      </c>
      <c r="AM98" s="57" t="str">
        <f>IF($AM$91="なし","非該当",IF(L64="","無回答",L64))</f>
        <v>無回答</v>
      </c>
      <c r="AN98" s="33" t="str">
        <f>"列番号："&amp;COLUMN(AM98)&amp;"　行番号:"&amp;ROW()</f>
        <v>列番号：39　行番号:98</v>
      </c>
      <c r="AO98" s="16"/>
    </row>
    <row r="99" spans="2:41" ht="35.25" customHeight="1" thickBot="1">
      <c r="B99" s="70"/>
      <c r="C99" s="70"/>
      <c r="D99" s="70"/>
      <c r="E99" s="70"/>
      <c r="F99" s="404"/>
      <c r="G99" s="404"/>
      <c r="H99" s="104"/>
      <c r="I99" s="104"/>
      <c r="J99" s="104"/>
      <c r="K99" s="104"/>
      <c r="L99" s="105"/>
      <c r="M99" s="105"/>
      <c r="N99" s="104"/>
      <c r="O99" s="104"/>
      <c r="P99" s="106"/>
      <c r="Q99" s="104"/>
      <c r="R99" s="104"/>
      <c r="S99" s="104"/>
      <c r="T99" s="104"/>
      <c r="U99" s="104"/>
      <c r="V99" s="258">
        <f>AR140</f>
        <v>0</v>
      </c>
      <c r="W99" s="175"/>
      <c r="X99" s="175"/>
      <c r="Y99" s="175"/>
      <c r="Z99" s="175"/>
      <c r="AA99" s="258">
        <f>AR144</f>
        <v>0</v>
      </c>
      <c r="AB99" s="175"/>
      <c r="AC99" s="175"/>
      <c r="AD99" s="175"/>
      <c r="AE99" s="141"/>
      <c r="AF99" s="133" t="s">
        <v>1007</v>
      </c>
      <c r="AK99" s="27" t="str">
        <f>R64</f>
        <v>補助率</v>
      </c>
      <c r="AL99" s="35" t="s">
        <v>17</v>
      </c>
      <c r="AM99" s="56" t="str">
        <f>IF($AM$91="なし","非該当",IF(T64="","無回答",T64))</f>
        <v>無回答</v>
      </c>
      <c r="AN99" s="28" t="str">
        <f>"列番号："&amp;COLUMN(AM99)&amp;"　行番号:"&amp;ROW()</f>
        <v>列番号：39　行番号:99</v>
      </c>
      <c r="AO99" s="17"/>
    </row>
    <row r="100" spans="2:41" ht="35.25" customHeight="1" thickBot="1">
      <c r="B100" s="70"/>
      <c r="C100" s="70"/>
      <c r="D100" s="70"/>
      <c r="E100" s="70"/>
      <c r="F100" s="404"/>
      <c r="G100" s="404"/>
      <c r="H100" s="180"/>
      <c r="I100" s="180"/>
      <c r="J100" s="180"/>
      <c r="K100" s="180"/>
      <c r="L100" s="181"/>
      <c r="M100" s="181"/>
      <c r="N100" s="180"/>
      <c r="O100" s="180"/>
      <c r="P100" s="182"/>
      <c r="Q100" s="180"/>
      <c r="R100" s="180"/>
      <c r="S100" s="180"/>
      <c r="T100" s="180"/>
      <c r="U100" s="180"/>
      <c r="V100" s="258">
        <f>AS140</f>
        <v>0</v>
      </c>
      <c r="W100" s="183"/>
      <c r="X100" s="183"/>
      <c r="Y100" s="183"/>
      <c r="Z100" s="183"/>
      <c r="AA100" s="258">
        <f>AS144</f>
        <v>0</v>
      </c>
      <c r="AB100" s="183"/>
      <c r="AC100" s="183"/>
      <c r="AD100" s="183"/>
      <c r="AE100" s="141"/>
      <c r="AF100" s="133" t="s">
        <v>1008</v>
      </c>
      <c r="AM100" s="58"/>
      <c r="AN100" s="11"/>
    </row>
    <row r="101" spans="2:41" ht="35.25" customHeight="1">
      <c r="B101" s="70"/>
      <c r="C101" s="70"/>
      <c r="D101" s="70"/>
      <c r="E101" s="70"/>
      <c r="F101" s="404"/>
      <c r="G101" s="404"/>
      <c r="H101" s="180"/>
      <c r="I101" s="180"/>
      <c r="J101" s="180"/>
      <c r="K101" s="180"/>
      <c r="L101" s="181"/>
      <c r="M101" s="181"/>
      <c r="N101" s="180"/>
      <c r="O101" s="180"/>
      <c r="P101" s="182"/>
      <c r="Q101" s="180"/>
      <c r="R101" s="180"/>
      <c r="S101" s="180"/>
      <c r="T101" s="180"/>
      <c r="U101" s="180"/>
      <c r="V101" s="258">
        <f>AT140</f>
        <v>0</v>
      </c>
      <c r="W101" s="183"/>
      <c r="X101" s="183"/>
      <c r="Y101" s="183"/>
      <c r="Z101" s="183"/>
      <c r="AA101" s="258">
        <f>AT144</f>
        <v>0</v>
      </c>
      <c r="AB101" s="183"/>
      <c r="AC101" s="183"/>
      <c r="AD101" s="183"/>
      <c r="AE101" s="141"/>
      <c r="AF101" s="133" t="s">
        <v>1009</v>
      </c>
      <c r="AK101" s="20" t="str">
        <f>$K$67&amp;" "&amp;R69</f>
        <v>ZEB評価時の
推計 基準一次エネルギー消費量（合計）</v>
      </c>
      <c r="AL101" s="12" t="s">
        <v>17</v>
      </c>
      <c r="AM101" s="249" t="str">
        <f>IF(S69="","無回答",S69)</f>
        <v>無回答</v>
      </c>
      <c r="AN101" s="21" t="str">
        <f t="shared" ref="AN101:AN118" si="8">"列番号："&amp;COLUMN(AM101)&amp;"　行番号:"&amp;ROW()</f>
        <v>列番号：39　行番号:101</v>
      </c>
      <c r="AO101" s="61"/>
    </row>
    <row r="102" spans="2:41" ht="35.25" customHeight="1">
      <c r="B102" s="70"/>
      <c r="C102" s="70"/>
      <c r="D102" s="70"/>
      <c r="E102" s="70"/>
      <c r="F102" s="421"/>
      <c r="G102" s="421"/>
      <c r="H102" s="107"/>
      <c r="I102" s="107"/>
      <c r="J102" s="107"/>
      <c r="K102" s="107"/>
      <c r="L102" s="108"/>
      <c r="M102" s="108"/>
      <c r="N102" s="107"/>
      <c r="O102" s="107"/>
      <c r="P102" s="109"/>
      <c r="Q102" s="107"/>
      <c r="R102" s="107"/>
      <c r="S102" s="107"/>
      <c r="T102" s="107"/>
      <c r="U102" s="107"/>
      <c r="V102" s="259">
        <f>AU140</f>
        <v>0</v>
      </c>
      <c r="W102" s="177"/>
      <c r="X102" s="177"/>
      <c r="Y102" s="177"/>
      <c r="Z102" s="177"/>
      <c r="AA102" s="259">
        <f>AU144</f>
        <v>0</v>
      </c>
      <c r="AB102" s="177"/>
      <c r="AC102" s="177"/>
      <c r="AD102" s="177"/>
      <c r="AE102" s="141"/>
      <c r="AF102" s="133" t="s">
        <v>1010</v>
      </c>
      <c r="AK102" s="25" t="str">
        <f>$K$67&amp;" "&amp;R70</f>
        <v>ZEB評価時の
推計 設計一次エネルギー消費量（合計）</v>
      </c>
      <c r="AL102" s="32" t="s">
        <v>17</v>
      </c>
      <c r="AM102" s="52" t="str">
        <f>IF(S70="","無回答",S70)</f>
        <v>無回答</v>
      </c>
      <c r="AN102" s="33" t="str">
        <f t="shared" si="8"/>
        <v>列番号：39　行番号:102</v>
      </c>
      <c r="AO102" s="16"/>
    </row>
    <row r="103" spans="2:41" ht="35.25" customHeight="1">
      <c r="B103" s="70"/>
      <c r="C103" s="70"/>
      <c r="D103" s="70"/>
      <c r="E103" s="70"/>
      <c r="F103" s="403" t="s">
        <v>101</v>
      </c>
      <c r="G103" s="403"/>
      <c r="H103" s="101"/>
      <c r="I103" s="101"/>
      <c r="J103" s="101"/>
      <c r="K103" s="101"/>
      <c r="L103" s="102"/>
      <c r="M103" s="102"/>
      <c r="N103" s="101"/>
      <c r="O103" s="101"/>
      <c r="P103" s="103"/>
      <c r="Q103" s="101"/>
      <c r="R103" s="101"/>
      <c r="S103" s="101"/>
      <c r="T103" s="101"/>
      <c r="U103" s="101"/>
      <c r="V103" s="260">
        <f>AV140</f>
        <v>0</v>
      </c>
      <c r="W103" s="174"/>
      <c r="X103" s="174"/>
      <c r="Y103" s="174"/>
      <c r="Z103" s="174"/>
      <c r="AA103" s="260">
        <f>AV144</f>
        <v>0</v>
      </c>
      <c r="AB103" s="174"/>
      <c r="AC103" s="174"/>
      <c r="AD103" s="174"/>
      <c r="AE103" s="141"/>
      <c r="AF103" s="133" t="s">
        <v>1011</v>
      </c>
      <c r="AK103" s="25" t="str">
        <f>$K$71&amp;" その他 "&amp;N72&amp;" "&amp;L79</f>
        <v xml:space="preserve">ZEB化前後
の実績 その他 種類 </v>
      </c>
      <c r="AL103" s="32" t="s">
        <v>17</v>
      </c>
      <c r="AM103" s="52" t="str">
        <f>IF($AL$127&lt;&gt;TRUE,"非該当",IF(L79="","無回答",L79))</f>
        <v>非該当</v>
      </c>
      <c r="AN103" s="33" t="str">
        <f>"列番号："&amp;COLUMN(AM103)&amp;"　行番号:"&amp;ROW()</f>
        <v>列番号：39　行番号:103</v>
      </c>
      <c r="AO103" s="16"/>
    </row>
    <row r="104" spans="2:41" ht="35.25" customHeight="1">
      <c r="B104" s="70"/>
      <c r="C104" s="70"/>
      <c r="D104" s="70"/>
      <c r="E104" s="70"/>
      <c r="F104" s="404"/>
      <c r="G104" s="404"/>
      <c r="H104" s="104"/>
      <c r="I104" s="104"/>
      <c r="J104" s="104"/>
      <c r="K104" s="104"/>
      <c r="L104" s="105"/>
      <c r="M104" s="105"/>
      <c r="N104" s="104"/>
      <c r="O104" s="104"/>
      <c r="P104" s="106"/>
      <c r="Q104" s="104"/>
      <c r="R104" s="104"/>
      <c r="S104" s="104"/>
      <c r="T104" s="104"/>
      <c r="U104" s="104"/>
      <c r="V104" s="258">
        <f>AW140</f>
        <v>0</v>
      </c>
      <c r="W104" s="175"/>
      <c r="X104" s="175"/>
      <c r="Y104" s="175"/>
      <c r="Z104" s="175"/>
      <c r="AA104" s="258">
        <f>AW144</f>
        <v>0</v>
      </c>
      <c r="AB104" s="175"/>
      <c r="AC104" s="175"/>
      <c r="AD104" s="175"/>
      <c r="AE104" s="141"/>
      <c r="AF104" s="133" t="s">
        <v>1012</v>
      </c>
      <c r="AK104" s="25" t="str">
        <f>$K$71&amp;" その他 "&amp;$O$72</f>
        <v>ZEB化前後
の実績 その他 単位</v>
      </c>
      <c r="AL104" s="32" t="s">
        <v>17</v>
      </c>
      <c r="AM104" s="52" t="str">
        <f>IF($AL$127&lt;&gt;TRUE,"非該当",IF(O79="","無回答",O79))</f>
        <v>非該当</v>
      </c>
      <c r="AN104" s="33" t="str">
        <f>"列番号："&amp;COLUMN(AM104)&amp;"　行番号:"&amp;ROW()</f>
        <v>列番号：39　行番号:104</v>
      </c>
      <c r="AO104" s="16"/>
    </row>
    <row r="105" spans="2:41" ht="33.75" customHeight="1">
      <c r="B105" s="70"/>
      <c r="C105" s="70"/>
      <c r="D105" s="70"/>
      <c r="E105" s="70"/>
      <c r="F105" s="404"/>
      <c r="G105" s="404"/>
      <c r="H105" s="104"/>
      <c r="I105" s="104"/>
      <c r="J105" s="104"/>
      <c r="K105" s="104"/>
      <c r="L105" s="105"/>
      <c r="M105" s="105"/>
      <c r="N105" s="104"/>
      <c r="O105" s="104"/>
      <c r="P105" s="106"/>
      <c r="Q105" s="104"/>
      <c r="R105" s="104"/>
      <c r="S105" s="104"/>
      <c r="T105" s="104"/>
      <c r="U105" s="104"/>
      <c r="V105" s="258">
        <f>AX140</f>
        <v>0</v>
      </c>
      <c r="W105" s="175"/>
      <c r="X105" s="175"/>
      <c r="Y105" s="175"/>
      <c r="Z105" s="175"/>
      <c r="AA105" s="258">
        <f>AX144</f>
        <v>0</v>
      </c>
      <c r="AB105" s="175"/>
      <c r="AC105" s="175"/>
      <c r="AD105" s="175"/>
      <c r="AE105" s="141"/>
      <c r="AF105" s="133" t="s">
        <v>1013</v>
      </c>
      <c r="AK105" s="25" t="str">
        <f t="shared" ref="AK105:AK110" si="9">$K$71&amp;" "&amp;$Q$72&amp;" "&amp;N73</f>
        <v>ZEB化前後
の実績 ZEB化前の実績
（改修の場合のみ記入） 電気</v>
      </c>
      <c r="AL105" s="32" t="s">
        <v>17</v>
      </c>
      <c r="AM105" s="52" t="str">
        <f t="shared" ref="AM105:AM110" si="10">IF($AM$14&lt;&gt;"改修","非該当",IF(S73="","無回答",S73))</f>
        <v>非該当</v>
      </c>
      <c r="AN105" s="33" t="str">
        <f t="shared" si="8"/>
        <v>列番号：39　行番号:105</v>
      </c>
      <c r="AO105" s="16"/>
    </row>
    <row r="106" spans="2:41" ht="33.75" customHeight="1">
      <c r="B106" s="70"/>
      <c r="C106" s="70"/>
      <c r="D106" s="70"/>
      <c r="E106" s="70"/>
      <c r="F106" s="404"/>
      <c r="G106" s="404"/>
      <c r="H106" s="104"/>
      <c r="I106" s="104"/>
      <c r="J106" s="104"/>
      <c r="K106" s="104"/>
      <c r="L106" s="105"/>
      <c r="M106" s="105"/>
      <c r="N106" s="104"/>
      <c r="O106" s="104"/>
      <c r="P106" s="106"/>
      <c r="Q106" s="104"/>
      <c r="R106" s="104"/>
      <c r="S106" s="104"/>
      <c r="T106" s="104"/>
      <c r="U106" s="104"/>
      <c r="V106" s="258">
        <f>AY140</f>
        <v>0</v>
      </c>
      <c r="W106" s="175"/>
      <c r="X106" s="175"/>
      <c r="Y106" s="175"/>
      <c r="Z106" s="175"/>
      <c r="AA106" s="258">
        <f>AY144</f>
        <v>0</v>
      </c>
      <c r="AB106" s="175"/>
      <c r="AC106" s="175"/>
      <c r="AD106" s="175"/>
      <c r="AE106" s="141"/>
      <c r="AF106" s="133" t="s">
        <v>1014</v>
      </c>
      <c r="AK106" s="25" t="str">
        <f t="shared" si="9"/>
        <v>ZEB化前後
の実績 ZEB化前の実績
（改修の場合のみ記入） 都市ガス</v>
      </c>
      <c r="AL106" s="32" t="s">
        <v>17</v>
      </c>
      <c r="AM106" s="52" t="str">
        <f t="shared" si="10"/>
        <v>非該当</v>
      </c>
      <c r="AN106" s="33" t="str">
        <f t="shared" si="8"/>
        <v>列番号：39　行番号:106</v>
      </c>
      <c r="AO106" s="16"/>
    </row>
    <row r="107" spans="2:41" ht="33.75" customHeight="1">
      <c r="B107" s="70"/>
      <c r="C107" s="70"/>
      <c r="D107" s="70"/>
      <c r="E107" s="70"/>
      <c r="F107" s="404"/>
      <c r="G107" s="404"/>
      <c r="H107" s="104"/>
      <c r="I107" s="104"/>
      <c r="J107" s="104"/>
      <c r="K107" s="104"/>
      <c r="L107" s="105"/>
      <c r="M107" s="105"/>
      <c r="N107" s="104"/>
      <c r="O107" s="104"/>
      <c r="P107" s="106"/>
      <c r="Q107" s="104"/>
      <c r="R107" s="104"/>
      <c r="S107" s="104"/>
      <c r="T107" s="104"/>
      <c r="U107" s="104"/>
      <c r="V107" s="258">
        <f>AZ140</f>
        <v>0</v>
      </c>
      <c r="W107" s="175"/>
      <c r="X107" s="175"/>
      <c r="Y107" s="175"/>
      <c r="Z107" s="175"/>
      <c r="AA107" s="258">
        <f>AZ144</f>
        <v>0</v>
      </c>
      <c r="AB107" s="175"/>
      <c r="AC107" s="175"/>
      <c r="AD107" s="175"/>
      <c r="AE107" s="141"/>
      <c r="AF107" s="133" t="s">
        <v>1015</v>
      </c>
      <c r="AK107" s="25" t="str">
        <f t="shared" si="9"/>
        <v>ZEB化前後
の実績 ZEB化前の実績
（改修の場合のみ記入） LPG</v>
      </c>
      <c r="AL107" s="32" t="s">
        <v>17</v>
      </c>
      <c r="AM107" s="52" t="str">
        <f t="shared" si="10"/>
        <v>非該当</v>
      </c>
      <c r="AN107" s="33" t="str">
        <f t="shared" si="8"/>
        <v>列番号：39　行番号:107</v>
      </c>
      <c r="AO107" s="16"/>
    </row>
    <row r="108" spans="2:41" ht="33.75" customHeight="1">
      <c r="B108" s="70"/>
      <c r="C108" s="70"/>
      <c r="D108" s="70"/>
      <c r="E108" s="70"/>
      <c r="F108" s="404"/>
      <c r="G108" s="404"/>
      <c r="H108" s="104"/>
      <c r="I108" s="104"/>
      <c r="J108" s="104"/>
      <c r="K108" s="104"/>
      <c r="L108" s="105"/>
      <c r="M108" s="105"/>
      <c r="N108" s="104"/>
      <c r="O108" s="104"/>
      <c r="P108" s="106"/>
      <c r="Q108" s="104"/>
      <c r="R108" s="104"/>
      <c r="S108" s="104"/>
      <c r="T108" s="104"/>
      <c r="U108" s="104"/>
      <c r="V108" s="258">
        <f>BA140</f>
        <v>0</v>
      </c>
      <c r="W108" s="175"/>
      <c r="X108" s="175"/>
      <c r="Y108" s="175"/>
      <c r="Z108" s="175"/>
      <c r="AA108" s="258">
        <f>BA144</f>
        <v>0</v>
      </c>
      <c r="AB108" s="175"/>
      <c r="AC108" s="175"/>
      <c r="AD108" s="175"/>
      <c r="AE108" s="141"/>
      <c r="AF108" s="133" t="s">
        <v>1016</v>
      </c>
      <c r="AK108" s="25" t="str">
        <f t="shared" si="9"/>
        <v>ZEB化前後
の実績 ZEB化前の実績
（改修の場合のみ記入） 灯油</v>
      </c>
      <c r="AL108" s="32" t="s">
        <v>17</v>
      </c>
      <c r="AM108" s="52" t="str">
        <f t="shared" si="10"/>
        <v>非該当</v>
      </c>
      <c r="AN108" s="33" t="str">
        <f t="shared" si="8"/>
        <v>列番号：39　行番号:108</v>
      </c>
      <c r="AO108" s="16"/>
    </row>
    <row r="109" spans="2:41" ht="33.75" customHeight="1">
      <c r="B109" s="70"/>
      <c r="C109" s="70"/>
      <c r="D109" s="70"/>
      <c r="E109" s="70"/>
      <c r="F109" s="404"/>
      <c r="G109" s="404"/>
      <c r="H109" s="104"/>
      <c r="I109" s="104"/>
      <c r="J109" s="104"/>
      <c r="K109" s="104"/>
      <c r="L109" s="105"/>
      <c r="M109" s="105"/>
      <c r="N109" s="104"/>
      <c r="O109" s="104"/>
      <c r="P109" s="106"/>
      <c r="Q109" s="104"/>
      <c r="R109" s="104"/>
      <c r="S109" s="104"/>
      <c r="T109" s="104"/>
      <c r="U109" s="104"/>
      <c r="V109" s="258">
        <f>BB140</f>
        <v>0</v>
      </c>
      <c r="W109" s="175"/>
      <c r="X109" s="175"/>
      <c r="Y109" s="175"/>
      <c r="Z109" s="175"/>
      <c r="AA109" s="258">
        <f>BB144</f>
        <v>0</v>
      </c>
      <c r="AB109" s="175"/>
      <c r="AC109" s="175"/>
      <c r="AD109" s="175"/>
      <c r="AE109" s="141"/>
      <c r="AF109" s="133" t="s">
        <v>1017</v>
      </c>
      <c r="AK109" s="25" t="str">
        <f t="shared" si="9"/>
        <v>ZEB化前後
の実績 ZEB化前の実績
（改修の場合のみ記入） 軽油</v>
      </c>
      <c r="AL109" s="32" t="s">
        <v>17</v>
      </c>
      <c r="AM109" s="52" t="str">
        <f t="shared" si="10"/>
        <v>非該当</v>
      </c>
      <c r="AN109" s="33" t="str">
        <f t="shared" si="8"/>
        <v>列番号：39　行番号:109</v>
      </c>
      <c r="AO109" s="16"/>
    </row>
    <row r="110" spans="2:41" ht="33.75" customHeight="1">
      <c r="B110" s="70"/>
      <c r="C110" s="70"/>
      <c r="D110" s="70"/>
      <c r="E110" s="70"/>
      <c r="F110" s="405"/>
      <c r="G110" s="405"/>
      <c r="H110" s="107"/>
      <c r="I110" s="107"/>
      <c r="J110" s="107"/>
      <c r="K110" s="107"/>
      <c r="L110" s="108"/>
      <c r="M110" s="108"/>
      <c r="N110" s="107"/>
      <c r="O110" s="107"/>
      <c r="P110" s="109"/>
      <c r="Q110" s="107"/>
      <c r="R110" s="107"/>
      <c r="S110" s="107"/>
      <c r="T110" s="107"/>
      <c r="U110" s="107"/>
      <c r="V110" s="259">
        <f>BC140</f>
        <v>0</v>
      </c>
      <c r="W110" s="177"/>
      <c r="X110" s="177"/>
      <c r="Y110" s="177"/>
      <c r="Z110" s="177"/>
      <c r="AA110" s="259">
        <f>BC144</f>
        <v>0</v>
      </c>
      <c r="AB110" s="177"/>
      <c r="AC110" s="177"/>
      <c r="AD110" s="177"/>
      <c r="AE110" s="41"/>
      <c r="AF110" s="133" t="s">
        <v>1018</v>
      </c>
      <c r="AK110" s="25" t="str">
        <f t="shared" si="9"/>
        <v>ZEB化前後
の実績 ZEB化前の実績
（改修の場合のみ記入） 重油</v>
      </c>
      <c r="AL110" s="32" t="s">
        <v>17</v>
      </c>
      <c r="AM110" s="52" t="str">
        <f t="shared" si="10"/>
        <v>非該当</v>
      </c>
      <c r="AN110" s="33" t="str">
        <f t="shared" si="8"/>
        <v>列番号：39　行番号:110</v>
      </c>
      <c r="AO110" s="16"/>
    </row>
    <row r="111" spans="2:41" ht="33.75" customHeight="1">
      <c r="B111" s="70"/>
      <c r="C111" s="70"/>
      <c r="D111" s="70"/>
      <c r="E111" s="70"/>
      <c r="F111" s="261">
        <f>BD140</f>
        <v>0</v>
      </c>
      <c r="G111" s="80"/>
      <c r="H111" s="80"/>
      <c r="I111" s="429"/>
      <c r="J111" s="429"/>
      <c r="K111" s="429"/>
      <c r="L111" s="429"/>
      <c r="M111" s="429"/>
      <c r="N111" s="429"/>
      <c r="O111" s="429"/>
      <c r="P111" s="429"/>
      <c r="Q111" s="429"/>
      <c r="R111" s="429"/>
      <c r="S111" s="429"/>
      <c r="T111" s="429"/>
      <c r="U111" s="429"/>
      <c r="V111" s="429"/>
      <c r="W111" s="429"/>
      <c r="X111" s="429"/>
      <c r="Y111" s="429"/>
      <c r="Z111" s="429"/>
      <c r="AA111" s="429"/>
      <c r="AB111" s="429"/>
      <c r="AC111" s="429"/>
      <c r="AD111" s="429"/>
      <c r="AF111" s="133" t="s">
        <v>1037</v>
      </c>
      <c r="AH111" s="92" t="b">
        <f>IF($AH$7,FALSE,$BD$140&lt;&gt;TRUE)</f>
        <v>1</v>
      </c>
      <c r="AK111" s="25" t="str">
        <f>$K$71&amp;" "&amp;$Q$72&amp;" "&amp;L79</f>
        <v xml:space="preserve">ZEB化前後
の実績 ZEB化前の実績
（改修の場合のみ記入） </v>
      </c>
      <c r="AL111" s="32" t="s">
        <v>17</v>
      </c>
      <c r="AM111" s="52" t="str">
        <f>IF(OR($AL$127&lt;&gt;TRUE,$AM$14&lt;&gt;"改修"),"非該当",IF(S79="","無回答",S79))</f>
        <v>非該当</v>
      </c>
      <c r="AN111" s="33" t="str">
        <f t="shared" si="8"/>
        <v>列番号：39　行番号:111</v>
      </c>
      <c r="AO111" s="16"/>
    </row>
    <row r="112" spans="2:41" ht="33.75" customHeight="1">
      <c r="B112" s="71"/>
      <c r="C112" s="71"/>
      <c r="D112" s="71"/>
      <c r="E112" s="71"/>
      <c r="F112" s="38"/>
      <c r="G112" s="38"/>
      <c r="H112" s="38"/>
      <c r="I112" s="397"/>
      <c r="J112" s="397"/>
      <c r="K112" s="397"/>
      <c r="L112" s="397"/>
      <c r="M112" s="397"/>
      <c r="N112" s="397"/>
      <c r="O112" s="397"/>
      <c r="P112" s="397"/>
      <c r="Q112" s="397"/>
      <c r="R112" s="397"/>
      <c r="S112" s="397"/>
      <c r="T112" s="397"/>
      <c r="U112" s="397"/>
      <c r="V112" s="397"/>
      <c r="W112" s="397"/>
      <c r="X112" s="397"/>
      <c r="Y112" s="397"/>
      <c r="Z112" s="397"/>
      <c r="AA112" s="397"/>
      <c r="AB112" s="397"/>
      <c r="AC112" s="397"/>
      <c r="AD112" s="397"/>
      <c r="AK112" s="25" t="str">
        <f t="shared" ref="AK112:AK117" si="11">$K$71&amp;" "&amp;$Y$72&amp;" "&amp;N73</f>
        <v>ZEB化前後
の実績 ZEB化後の実績 電気</v>
      </c>
      <c r="AL112" s="32" t="s">
        <v>17</v>
      </c>
      <c r="AM112" s="52" t="str">
        <f t="shared" ref="AM112:AM117" si="12">IF(Z73="","無回答",Z73)</f>
        <v>無回答</v>
      </c>
      <c r="AN112" s="33" t="str">
        <f t="shared" si="8"/>
        <v>列番号：39　行番号:112</v>
      </c>
      <c r="AO112" s="16"/>
    </row>
    <row r="113" spans="2:41" ht="22.5" customHeight="1">
      <c r="B113" s="391" t="s">
        <v>828</v>
      </c>
      <c r="C113" s="391"/>
      <c r="D113" s="391"/>
      <c r="E113" s="391"/>
      <c r="F113" s="391"/>
      <c r="G113" s="391"/>
      <c r="H113" s="391"/>
      <c r="I113" s="391"/>
      <c r="J113" s="391"/>
      <c r="K113" s="391"/>
      <c r="L113" s="391"/>
      <c r="M113" s="391"/>
      <c r="N113" s="391"/>
      <c r="O113" s="391"/>
      <c r="P113" s="391"/>
      <c r="Q113" s="391"/>
      <c r="R113" s="391"/>
      <c r="S113" s="391"/>
      <c r="T113" s="391"/>
      <c r="U113" s="391"/>
      <c r="V113" s="391"/>
      <c r="W113" s="391"/>
      <c r="X113" s="391"/>
      <c r="Y113" s="391"/>
      <c r="Z113" s="391"/>
      <c r="AA113" s="391"/>
      <c r="AB113" s="391"/>
      <c r="AC113" s="391"/>
      <c r="AD113" s="391"/>
      <c r="AF113" s="43"/>
      <c r="AG113" s="43"/>
      <c r="AH113" s="43"/>
      <c r="AK113" s="25" t="str">
        <f t="shared" si="11"/>
        <v>ZEB化前後
の実績 ZEB化後の実績 都市ガス</v>
      </c>
      <c r="AL113" s="32" t="s">
        <v>17</v>
      </c>
      <c r="AM113" s="52" t="str">
        <f t="shared" si="12"/>
        <v>無回答</v>
      </c>
      <c r="AN113" s="33" t="str">
        <f t="shared" si="8"/>
        <v>列番号：39　行番号:113</v>
      </c>
      <c r="AO113" s="16"/>
    </row>
    <row r="114" spans="2:41" ht="33.75" customHeight="1">
      <c r="B114" s="415" t="s">
        <v>47</v>
      </c>
      <c r="C114" s="415"/>
      <c r="D114" s="415"/>
      <c r="E114" s="415"/>
      <c r="F114" s="262">
        <f>AL205</f>
        <v>0</v>
      </c>
      <c r="G114" s="94"/>
      <c r="H114" s="94"/>
      <c r="I114" s="94"/>
      <c r="J114" s="94"/>
      <c r="K114" s="94"/>
      <c r="L114" s="94"/>
      <c r="M114" s="94"/>
      <c r="N114" s="94"/>
      <c r="O114" s="94"/>
      <c r="P114" s="94"/>
      <c r="Q114" s="262">
        <f>AM205</f>
        <v>0</v>
      </c>
      <c r="R114" s="94"/>
      <c r="S114" s="94"/>
      <c r="T114" s="94"/>
      <c r="U114" s="94"/>
      <c r="V114" s="94"/>
      <c r="W114" s="94"/>
      <c r="X114" s="94"/>
      <c r="Y114" s="94"/>
      <c r="Z114" s="94"/>
      <c r="AA114" s="94"/>
      <c r="AB114" s="94"/>
      <c r="AC114" s="94"/>
      <c r="AD114" s="94"/>
      <c r="AE114" s="141"/>
      <c r="AF114" s="385" t="s">
        <v>1019</v>
      </c>
      <c r="AK114" s="25" t="str">
        <f t="shared" si="11"/>
        <v>ZEB化前後
の実績 ZEB化後の実績 LPG</v>
      </c>
      <c r="AL114" s="32" t="s">
        <v>17</v>
      </c>
      <c r="AM114" s="52" t="str">
        <f t="shared" si="12"/>
        <v>無回答</v>
      </c>
      <c r="AN114" s="33" t="str">
        <f t="shared" si="8"/>
        <v>列番号：39　行番号:114</v>
      </c>
      <c r="AO114" s="16"/>
    </row>
    <row r="115" spans="2:41" ht="33.75" customHeight="1">
      <c r="F115" s="263">
        <f>AN205</f>
        <v>0</v>
      </c>
      <c r="G115" s="110"/>
      <c r="H115" s="110"/>
      <c r="I115" s="110"/>
      <c r="J115" s="110"/>
      <c r="K115" s="110"/>
      <c r="L115" s="110"/>
      <c r="M115" s="110"/>
      <c r="N115" s="110"/>
      <c r="O115" s="110"/>
      <c r="P115" s="110"/>
      <c r="Q115" s="263">
        <f>AO205</f>
        <v>0</v>
      </c>
      <c r="R115" s="110"/>
      <c r="S115" s="110"/>
      <c r="T115" s="110"/>
      <c r="U115" s="110"/>
      <c r="V115" s="110"/>
      <c r="W115" s="110"/>
      <c r="X115" s="110"/>
      <c r="Y115" s="110"/>
      <c r="Z115" s="110"/>
      <c r="AA115" s="110"/>
      <c r="AB115" s="110"/>
      <c r="AC115" s="110"/>
      <c r="AD115" s="110"/>
      <c r="AE115" s="41"/>
      <c r="AF115" s="385"/>
      <c r="AK115" s="25" t="str">
        <f t="shared" si="11"/>
        <v>ZEB化前後
の実績 ZEB化後の実績 灯油</v>
      </c>
      <c r="AL115" s="32" t="s">
        <v>17</v>
      </c>
      <c r="AM115" s="52" t="str">
        <f t="shared" si="12"/>
        <v>無回答</v>
      </c>
      <c r="AN115" s="33" t="str">
        <f t="shared" si="8"/>
        <v>列番号：39　行番号:115</v>
      </c>
      <c r="AO115" s="16"/>
    </row>
    <row r="116" spans="2:41" ht="33.75" customHeight="1">
      <c r="F116" s="263">
        <f>AP205</f>
        <v>0</v>
      </c>
      <c r="G116" s="110"/>
      <c r="H116" s="110"/>
      <c r="I116" s="110"/>
      <c r="J116" s="110"/>
      <c r="K116" s="110"/>
      <c r="L116" s="110"/>
      <c r="M116" s="110"/>
      <c r="N116" s="110"/>
      <c r="O116" s="110"/>
      <c r="P116" s="110"/>
      <c r="Q116" s="110"/>
      <c r="R116" s="110"/>
      <c r="S116" s="110"/>
      <c r="T116" s="110"/>
      <c r="U116" s="110"/>
      <c r="V116" s="110"/>
      <c r="W116" s="110"/>
      <c r="X116" s="110"/>
      <c r="Y116" s="110"/>
      <c r="Z116" s="110"/>
      <c r="AA116" s="110"/>
      <c r="AB116" s="110"/>
      <c r="AC116" s="110"/>
      <c r="AD116" s="110"/>
      <c r="AE116" s="140"/>
      <c r="AF116" s="385"/>
      <c r="AK116" s="25" t="str">
        <f t="shared" si="11"/>
        <v>ZEB化前後
の実績 ZEB化後の実績 軽油</v>
      </c>
      <c r="AL116" s="32" t="s">
        <v>17</v>
      </c>
      <c r="AM116" s="52" t="str">
        <f t="shared" si="12"/>
        <v>無回答</v>
      </c>
      <c r="AN116" s="33" t="str">
        <f>"列番号："&amp;COLUMN(AM116)&amp;"　行番号:"&amp;ROW()</f>
        <v>列番号：39　行番号:116</v>
      </c>
      <c r="AO116" s="16"/>
    </row>
    <row r="117" spans="2:41" ht="33.75" customHeight="1">
      <c r="F117" s="349">
        <f>AQ205</f>
        <v>0</v>
      </c>
      <c r="G117" s="350"/>
      <c r="H117" s="350"/>
      <c r="I117" s="416"/>
      <c r="J117" s="416"/>
      <c r="K117" s="416"/>
      <c r="L117" s="416"/>
      <c r="M117" s="416"/>
      <c r="N117" s="416"/>
      <c r="O117" s="416"/>
      <c r="P117" s="416"/>
      <c r="Q117" s="416"/>
      <c r="R117" s="416"/>
      <c r="S117" s="416"/>
      <c r="T117" s="416"/>
      <c r="U117" s="416"/>
      <c r="V117" s="416"/>
      <c r="W117" s="416"/>
      <c r="X117" s="416"/>
      <c r="Y117" s="416"/>
      <c r="Z117" s="416"/>
      <c r="AA117" s="416"/>
      <c r="AB117" s="416"/>
      <c r="AC117" s="416"/>
      <c r="AD117" s="416"/>
      <c r="AE117" s="140"/>
      <c r="AF117" s="385"/>
      <c r="AH117" s="92" t="b">
        <f>IF($AH$7,FALSE,$AQ$205&lt;&gt;TRUE)</f>
        <v>1</v>
      </c>
      <c r="AK117" s="25" t="str">
        <f t="shared" si="11"/>
        <v>ZEB化前後
の実績 ZEB化後の実績 重油</v>
      </c>
      <c r="AL117" s="32" t="s">
        <v>17</v>
      </c>
      <c r="AM117" s="52" t="str">
        <f t="shared" si="12"/>
        <v>無回答</v>
      </c>
      <c r="AN117" s="33" t="str">
        <f t="shared" si="8"/>
        <v>列番号：39　行番号:117</v>
      </c>
      <c r="AO117" s="16"/>
    </row>
    <row r="118" spans="2:41" ht="33.75" customHeight="1">
      <c r="F118" s="38"/>
      <c r="G118" s="38"/>
      <c r="H118" s="38"/>
      <c r="I118" s="397"/>
      <c r="J118" s="397"/>
      <c r="K118" s="397"/>
      <c r="L118" s="397"/>
      <c r="M118" s="397"/>
      <c r="N118" s="397"/>
      <c r="O118" s="397"/>
      <c r="P118" s="397"/>
      <c r="Q118" s="397"/>
      <c r="R118" s="397"/>
      <c r="S118" s="397"/>
      <c r="T118" s="397"/>
      <c r="U118" s="397"/>
      <c r="V118" s="397"/>
      <c r="W118" s="397"/>
      <c r="X118" s="397"/>
      <c r="Y118" s="397"/>
      <c r="Z118" s="397"/>
      <c r="AA118" s="397"/>
      <c r="AB118" s="397"/>
      <c r="AC118" s="397"/>
      <c r="AD118" s="397"/>
      <c r="AE118" s="140"/>
      <c r="AK118" s="25" t="str">
        <f>$K$71&amp;" "&amp;$Y$72&amp;" "&amp;L79</f>
        <v xml:space="preserve">ZEB化前後
の実績 ZEB化後の実績 </v>
      </c>
      <c r="AL118" s="32" t="s">
        <v>17</v>
      </c>
      <c r="AM118" s="52" t="str">
        <f>IF($AL$127&lt;&gt;TRUE,"非該当",IF(Z79="","無回答",Z79))</f>
        <v>非該当</v>
      </c>
      <c r="AN118" s="33" t="str">
        <f t="shared" si="8"/>
        <v>列番号：39　行番号:118</v>
      </c>
      <c r="AO118" s="16"/>
    </row>
    <row r="119" spans="2:41" ht="22.5" customHeight="1">
      <c r="B119" s="391" t="s">
        <v>210</v>
      </c>
      <c r="C119" s="391"/>
      <c r="D119" s="391"/>
      <c r="E119" s="391"/>
      <c r="F119" s="391"/>
      <c r="G119" s="391"/>
      <c r="H119" s="391"/>
      <c r="I119" s="391"/>
      <c r="J119" s="391"/>
      <c r="K119" s="391"/>
      <c r="L119" s="391"/>
      <c r="M119" s="391"/>
      <c r="N119" s="391"/>
      <c r="O119" s="391"/>
      <c r="P119" s="391"/>
      <c r="Q119" s="391"/>
      <c r="R119" s="391"/>
      <c r="S119" s="391"/>
      <c r="T119" s="391"/>
      <c r="U119" s="391"/>
      <c r="V119" s="391"/>
      <c r="W119" s="391"/>
      <c r="X119" s="391"/>
      <c r="Y119" s="391"/>
      <c r="Z119" s="391"/>
      <c r="AA119" s="391"/>
      <c r="AB119" s="391"/>
      <c r="AC119" s="391"/>
      <c r="AD119" s="391"/>
      <c r="AE119" s="140"/>
      <c r="AK119" s="25" t="str">
        <f>$F$81&amp;" "&amp;J81&amp;" "&amp;L81</f>
        <v>年間エネルギー費用 設計時の推計 合計</v>
      </c>
      <c r="AL119" s="32" t="s">
        <v>17</v>
      </c>
      <c r="AM119" s="52">
        <f>IF(M81="","無回答",M81)</f>
        <v>0</v>
      </c>
      <c r="AN119" s="33" t="str">
        <f t="shared" ref="AN119:AN124" si="13">"列番号："&amp;COLUMN(AM119)&amp;"　行番号:"&amp;ROW()</f>
        <v>列番号：39　行番号:119</v>
      </c>
      <c r="AO119" s="16"/>
    </row>
    <row r="120" spans="2:41" ht="33.75" customHeight="1">
      <c r="B120" s="415" t="s">
        <v>86</v>
      </c>
      <c r="C120" s="415"/>
      <c r="D120" s="415"/>
      <c r="E120" s="415"/>
      <c r="F120" s="422"/>
      <c r="G120" s="422"/>
      <c r="H120" s="422"/>
      <c r="I120" s="422"/>
      <c r="J120" s="422"/>
      <c r="K120" s="422"/>
      <c r="L120" s="422"/>
      <c r="M120" s="422"/>
      <c r="N120" s="422"/>
      <c r="O120" s="422"/>
      <c r="P120" s="422"/>
      <c r="Q120" s="422"/>
      <c r="R120" s="422"/>
      <c r="S120" s="422"/>
      <c r="T120" s="422"/>
      <c r="U120" s="422"/>
      <c r="V120" s="422"/>
      <c r="W120" s="422"/>
      <c r="X120" s="422"/>
      <c r="Y120" s="422"/>
      <c r="Z120" s="422"/>
      <c r="AA120" s="422"/>
      <c r="AB120" s="422"/>
      <c r="AC120" s="422"/>
      <c r="AD120" s="422"/>
      <c r="AE120" s="41"/>
      <c r="AK120" s="25" t="str">
        <f>$F$81&amp;" "&amp;J82&amp;" "&amp;L82</f>
        <v>年間エネルギー費用 実績 合計</v>
      </c>
      <c r="AL120" s="32" t="s">
        <v>17</v>
      </c>
      <c r="AM120" s="52">
        <f>IF(M82="","無回答",M82)</f>
        <v>0</v>
      </c>
      <c r="AN120" s="33" t="str">
        <f t="shared" si="13"/>
        <v>列番号：39　行番号:120</v>
      </c>
      <c r="AO120" s="16"/>
    </row>
    <row r="121" spans="2:41" ht="33.75" customHeight="1">
      <c r="F121" s="423"/>
      <c r="G121" s="423"/>
      <c r="H121" s="423"/>
      <c r="I121" s="423"/>
      <c r="J121" s="423"/>
      <c r="K121" s="423"/>
      <c r="L121" s="423"/>
      <c r="M121" s="423"/>
      <c r="N121" s="423"/>
      <c r="O121" s="423"/>
      <c r="P121" s="423"/>
      <c r="Q121" s="423"/>
      <c r="R121" s="423"/>
      <c r="S121" s="423"/>
      <c r="T121" s="423"/>
      <c r="U121" s="423"/>
      <c r="V121" s="423"/>
      <c r="W121" s="423"/>
      <c r="X121" s="423"/>
      <c r="Y121" s="423"/>
      <c r="Z121" s="423"/>
      <c r="AA121" s="423"/>
      <c r="AB121" s="423"/>
      <c r="AC121" s="423"/>
      <c r="AD121" s="423"/>
      <c r="AE121" s="144"/>
      <c r="AF121" s="43"/>
      <c r="AG121" s="43"/>
      <c r="AK121" s="25" t="str">
        <f>$F$81&amp;" "&amp;J81&amp;" "&amp;R81</f>
        <v>年間エネルギー費用 設計時の推計 電気</v>
      </c>
      <c r="AL121" s="32" t="s">
        <v>17</v>
      </c>
      <c r="AM121" s="52" t="str">
        <f>IF(S81="","無回答",S81)</f>
        <v>無回答</v>
      </c>
      <c r="AN121" s="33" t="str">
        <f t="shared" si="13"/>
        <v>列番号：39　行番号:121</v>
      </c>
      <c r="AO121" s="16"/>
    </row>
    <row r="122" spans="2:41" ht="33.75" customHeight="1">
      <c r="F122" s="424"/>
      <c r="G122" s="424"/>
      <c r="H122" s="424"/>
      <c r="I122" s="424"/>
      <c r="J122" s="424"/>
      <c r="K122" s="424"/>
      <c r="L122" s="424"/>
      <c r="M122" s="424"/>
      <c r="N122" s="424"/>
      <c r="O122" s="424"/>
      <c r="P122" s="424"/>
      <c r="Q122" s="424"/>
      <c r="R122" s="424"/>
      <c r="S122" s="424"/>
      <c r="T122" s="424"/>
      <c r="U122" s="424"/>
      <c r="V122" s="424"/>
      <c r="W122" s="424"/>
      <c r="X122" s="424"/>
      <c r="Y122" s="424"/>
      <c r="Z122" s="424"/>
      <c r="AA122" s="424"/>
      <c r="AB122" s="424"/>
      <c r="AC122" s="424"/>
      <c r="AD122" s="424"/>
      <c r="AE122" s="144"/>
      <c r="AK122" s="25" t="str">
        <f>$F$81&amp;" "&amp;J82&amp;" "&amp;R82</f>
        <v>年間エネルギー費用 実績 電気</v>
      </c>
      <c r="AL122" s="32" t="s">
        <v>17</v>
      </c>
      <c r="AM122" s="52" t="str">
        <f>IF(S82="","無回答",S82)</f>
        <v>無回答</v>
      </c>
      <c r="AN122" s="33" t="str">
        <f t="shared" si="13"/>
        <v>列番号：39　行番号:122</v>
      </c>
      <c r="AO122" s="16"/>
    </row>
    <row r="123" spans="2:41" ht="22.5" customHeight="1">
      <c r="B123" s="391" t="s">
        <v>1141</v>
      </c>
      <c r="C123" s="391"/>
      <c r="D123" s="391"/>
      <c r="E123" s="391"/>
      <c r="F123" s="391"/>
      <c r="G123" s="391"/>
      <c r="H123" s="391"/>
      <c r="I123" s="391"/>
      <c r="J123" s="391"/>
      <c r="K123" s="391"/>
      <c r="L123" s="391"/>
      <c r="M123" s="391"/>
      <c r="N123" s="391"/>
      <c r="O123" s="391"/>
      <c r="P123" s="391"/>
      <c r="Q123" s="391"/>
      <c r="R123" s="391"/>
      <c r="S123" s="391"/>
      <c r="T123" s="391"/>
      <c r="U123" s="391"/>
      <c r="V123" s="391"/>
      <c r="W123" s="391"/>
      <c r="X123" s="391"/>
      <c r="Y123" s="391"/>
      <c r="Z123" s="391"/>
      <c r="AA123" s="391"/>
      <c r="AB123" s="391"/>
      <c r="AC123" s="391"/>
      <c r="AD123" s="391"/>
      <c r="AE123" s="144"/>
      <c r="AK123" s="25" t="str">
        <f>$F$81&amp;" "&amp;J81&amp;" "&amp;Y81</f>
        <v>年間エネルギー費用 設計時の推計 電気以外</v>
      </c>
      <c r="AL123" s="32" t="s">
        <v>17</v>
      </c>
      <c r="AM123" s="52" t="str">
        <f>IF(Z81="","無回答",Z81)</f>
        <v>無回答</v>
      </c>
      <c r="AN123" s="33" t="str">
        <f t="shared" si="13"/>
        <v>列番号：39　行番号:123</v>
      </c>
      <c r="AO123" s="16"/>
    </row>
    <row r="124" spans="2:41" ht="22.5" customHeight="1" thickBot="1">
      <c r="F124" s="374"/>
      <c r="G124" s="374"/>
      <c r="H124" s="374"/>
      <c r="I124" s="374"/>
      <c r="J124" s="374"/>
      <c r="K124" s="374"/>
      <c r="L124" s="374"/>
      <c r="M124" s="374"/>
      <c r="N124" s="374"/>
      <c r="O124" s="374"/>
      <c r="P124" s="374"/>
      <c r="Q124" s="374"/>
      <c r="R124" s="374"/>
      <c r="S124" s="374"/>
      <c r="T124" s="374"/>
      <c r="U124" s="374"/>
      <c r="V124" s="374"/>
      <c r="W124" s="374"/>
      <c r="X124" s="374"/>
      <c r="Y124" s="374"/>
      <c r="Z124" s="374"/>
      <c r="AA124" s="374"/>
      <c r="AB124" s="374"/>
      <c r="AC124" s="374"/>
      <c r="AD124" s="374"/>
      <c r="AE124" s="144"/>
      <c r="AK124" s="22" t="str">
        <f>$F$81&amp;" "&amp;J82&amp;" "&amp;Y82</f>
        <v>年間エネルギー費用 実績 電気以外</v>
      </c>
      <c r="AL124" s="26" t="s">
        <v>17</v>
      </c>
      <c r="AM124" s="53" t="str">
        <f>IF(Z82="","無回答",Z82)</f>
        <v>無回答</v>
      </c>
      <c r="AN124" s="28" t="str">
        <f t="shared" si="13"/>
        <v>列番号：39　行番号:124</v>
      </c>
      <c r="AO124" s="17"/>
    </row>
    <row r="125" spans="2:41" ht="22.5" customHeight="1">
      <c r="F125" s="198"/>
      <c r="G125" s="198"/>
      <c r="H125" s="198"/>
      <c r="I125" s="198"/>
      <c r="J125" s="198"/>
      <c r="K125" s="198"/>
      <c r="L125" s="198"/>
      <c r="M125" s="198"/>
      <c r="N125" s="198"/>
      <c r="O125" s="198"/>
      <c r="P125" s="198"/>
      <c r="Q125" s="198"/>
      <c r="R125" s="198"/>
      <c r="S125" s="198"/>
      <c r="T125" s="198"/>
      <c r="U125" s="198"/>
      <c r="V125" s="198"/>
      <c r="W125" s="198"/>
      <c r="X125" s="198"/>
      <c r="Y125" s="198"/>
      <c r="Z125" s="198"/>
      <c r="AA125" s="198"/>
      <c r="AB125" s="198"/>
      <c r="AC125" s="198"/>
      <c r="AD125" s="198"/>
      <c r="AE125" s="140"/>
      <c r="AK125" s="20" t="str">
        <f>N72&amp; "その他"</f>
        <v>種類その他</v>
      </c>
      <c r="AL125" s="15"/>
    </row>
    <row r="126" spans="2:41" ht="22.5" customHeight="1">
      <c r="F126" s="198"/>
      <c r="G126" s="198"/>
      <c r="H126" s="198"/>
      <c r="I126" s="198"/>
      <c r="J126" s="198"/>
      <c r="K126" s="198"/>
      <c r="L126" s="198"/>
      <c r="M126" s="198"/>
      <c r="N126" s="198"/>
      <c r="O126" s="198"/>
      <c r="P126" s="198"/>
      <c r="Q126" s="198"/>
      <c r="R126" s="198"/>
      <c r="S126" s="198"/>
      <c r="T126" s="198"/>
      <c r="U126" s="198"/>
      <c r="V126" s="198"/>
      <c r="W126" s="198"/>
      <c r="X126" s="198"/>
      <c r="Y126" s="198"/>
      <c r="Z126" s="198"/>
      <c r="AA126" s="198"/>
      <c r="AB126" s="198"/>
      <c r="AC126" s="198"/>
      <c r="AD126" s="198"/>
      <c r="AE126" s="140"/>
      <c r="AK126" s="25" t="s">
        <v>29</v>
      </c>
      <c r="AL126" s="365" t="s">
        <v>996</v>
      </c>
      <c r="AM126" s="30"/>
      <c r="AN126" s="11"/>
    </row>
    <row r="127" spans="2:41" ht="22.5" customHeight="1" thickBot="1">
      <c r="C127" s="11"/>
      <c r="F127" s="375"/>
      <c r="G127" s="375"/>
      <c r="H127" s="375"/>
      <c r="I127" s="375"/>
      <c r="J127" s="375"/>
      <c r="K127" s="375"/>
      <c r="L127" s="375"/>
      <c r="M127" s="375"/>
      <c r="N127" s="375"/>
      <c r="O127" s="375"/>
      <c r="P127" s="375"/>
      <c r="Q127" s="375"/>
      <c r="R127" s="375"/>
      <c r="S127" s="375"/>
      <c r="T127" s="375"/>
      <c r="U127" s="375"/>
      <c r="V127" s="375"/>
      <c r="W127" s="375"/>
      <c r="X127" s="375"/>
      <c r="Y127" s="375"/>
      <c r="Z127" s="375"/>
      <c r="AA127" s="375"/>
      <c r="AB127" s="375"/>
      <c r="AC127" s="375"/>
      <c r="AD127" s="375"/>
      <c r="AK127" s="27" t="s">
        <v>19</v>
      </c>
      <c r="AL127" s="293"/>
      <c r="AM127" s="30"/>
      <c r="AN127" s="11"/>
    </row>
    <row r="128" spans="2:41" ht="33.75" customHeight="1" thickBot="1">
      <c r="C128" s="273"/>
      <c r="D128" s="73"/>
      <c r="E128" s="73"/>
      <c r="F128" s="73"/>
      <c r="G128" s="273"/>
      <c r="H128" s="73"/>
      <c r="I128" s="73"/>
      <c r="J128" s="73"/>
      <c r="K128" s="273"/>
      <c r="L128" s="73"/>
      <c r="M128" s="73"/>
      <c r="N128" s="73"/>
      <c r="O128" s="73"/>
      <c r="P128" s="73"/>
      <c r="Q128" s="178" t="s">
        <v>862</v>
      </c>
      <c r="R128" s="455"/>
      <c r="S128" s="455"/>
      <c r="T128" s="455"/>
      <c r="U128" s="455"/>
      <c r="V128" s="455"/>
      <c r="W128" s="455"/>
      <c r="X128" s="455"/>
      <c r="Y128" s="455"/>
      <c r="Z128" s="455"/>
      <c r="AA128" s="455"/>
      <c r="AB128" s="455"/>
      <c r="AC128" s="455"/>
      <c r="AD128" s="455"/>
      <c r="AF128" s="137" t="s">
        <v>517</v>
      </c>
      <c r="AI128" s="92" t="b">
        <f>AQ211&gt;0</f>
        <v>0</v>
      </c>
      <c r="AM128" s="58"/>
      <c r="AN128" s="11"/>
    </row>
    <row r="129" spans="3:56" ht="33.75" customHeight="1">
      <c r="C129" s="74"/>
      <c r="D129" s="74"/>
      <c r="E129" s="74"/>
      <c r="F129" s="74"/>
      <c r="G129" s="74"/>
      <c r="H129" s="74"/>
      <c r="I129" s="74"/>
      <c r="J129" s="74"/>
      <c r="K129" s="74"/>
      <c r="L129" s="75"/>
      <c r="M129" s="75"/>
      <c r="N129" s="75"/>
      <c r="O129" s="75"/>
      <c r="P129" s="75"/>
      <c r="Q129" s="75"/>
      <c r="R129" s="456"/>
      <c r="S129" s="456"/>
      <c r="T129" s="456"/>
      <c r="U129" s="456"/>
      <c r="V129" s="456"/>
      <c r="W129" s="456"/>
      <c r="X129" s="456"/>
      <c r="Y129" s="456"/>
      <c r="Z129" s="456"/>
      <c r="AA129" s="456"/>
      <c r="AB129" s="456"/>
      <c r="AC129" s="456"/>
      <c r="AD129" s="456"/>
      <c r="AK129" s="20" t="str">
        <f>B84</f>
        <v>BEMS※の
導入状況</v>
      </c>
      <c r="AL129" s="12" t="s">
        <v>17</v>
      </c>
      <c r="AM129" s="50" t="str" cm="1">
        <f t="array" ref="AM129">IF(AQ129="","無回答",INDEX(AL131:AM131,AQ129))</f>
        <v>無回答</v>
      </c>
      <c r="AN129" s="21" t="str">
        <f>"列番号："&amp;COLUMN(AM129)&amp;"　行番号:"&amp;ROW()</f>
        <v>列番号：39　行番号:129</v>
      </c>
      <c r="AO129" s="12"/>
      <c r="AP129" s="12" t="s">
        <v>19</v>
      </c>
      <c r="AQ129" s="288"/>
    </row>
    <row r="130" spans="3:56">
      <c r="T130" s="11"/>
      <c r="U130" s="11"/>
      <c r="V130" s="11"/>
      <c r="W130" s="11"/>
      <c r="X130" s="11"/>
      <c r="Y130" s="11"/>
      <c r="Z130" s="11"/>
      <c r="AK130" s="25" t="s">
        <v>29</v>
      </c>
      <c r="AL130" s="45" t="s">
        <v>50</v>
      </c>
      <c r="AM130" s="45" t="s">
        <v>51</v>
      </c>
      <c r="AN130" s="39"/>
      <c r="AO130" s="39"/>
      <c r="AP130" s="39"/>
      <c r="AQ130" s="40"/>
    </row>
    <row r="131" spans="3:56" ht="18.75" customHeight="1" thickBot="1">
      <c r="C131" s="376"/>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8"/>
      <c r="AD131" s="379"/>
      <c r="AK131" s="27" t="s">
        <v>18</v>
      </c>
      <c r="AL131" s="28" t="str">
        <f>AL130</f>
        <v>あり</v>
      </c>
      <c r="AM131" s="28" t="str">
        <f>AM130</f>
        <v>なし</v>
      </c>
      <c r="AN131" s="18"/>
      <c r="AO131" s="18"/>
      <c r="AP131" s="18"/>
      <c r="AQ131" s="37"/>
    </row>
    <row r="132" spans="3:56" ht="18.75" customHeight="1" thickBot="1">
      <c r="C132" s="380"/>
      <c r="AC132" s="11"/>
      <c r="AD132" s="381"/>
    </row>
    <row r="133" spans="3:56" ht="18.75" customHeight="1">
      <c r="C133" s="380"/>
      <c r="AC133" s="11"/>
      <c r="AD133" s="381"/>
      <c r="AK133" s="20" t="str">
        <f>B87</f>
        <v>BEMSの
計測データ活用</v>
      </c>
      <c r="AL133" s="12" t="s">
        <v>17</v>
      </c>
      <c r="AM133" s="50" t="str" cm="1">
        <f t="array" ref="AM133">IF(AM129="なし","非該当",IF(AQ133="","無回答",INDEX(AL135:AO135,AQ133)))</f>
        <v>無回答</v>
      </c>
      <c r="AN133" s="21" t="str">
        <f>"列番号："&amp;COLUMN(AM133)&amp;"　行番号:"&amp;ROW()</f>
        <v>列番号：39　行番号:133</v>
      </c>
      <c r="AO133" s="12"/>
      <c r="AP133" s="12" t="s">
        <v>19</v>
      </c>
      <c r="AQ133" s="288"/>
    </row>
    <row r="134" spans="3:56" ht="18.75" customHeight="1">
      <c r="C134" s="380"/>
      <c r="U134" s="454"/>
      <c r="V134" s="454"/>
      <c r="W134" s="454"/>
      <c r="X134" s="454"/>
      <c r="Y134" s="454"/>
      <c r="Z134" s="454"/>
      <c r="AA134" s="454"/>
      <c r="AB134" s="454"/>
      <c r="AC134" s="454"/>
      <c r="AD134" s="381"/>
      <c r="AK134" s="25" t="s">
        <v>29</v>
      </c>
      <c r="AL134" s="45" t="s">
        <v>263</v>
      </c>
      <c r="AM134" s="45" t="s">
        <v>967</v>
      </c>
      <c r="AN134" s="45" t="s">
        <v>959</v>
      </c>
      <c r="AO134" s="45" t="s">
        <v>960</v>
      </c>
      <c r="AP134" s="39" t="s">
        <v>144</v>
      </c>
      <c r="AQ134" s="40"/>
    </row>
    <row r="135" spans="3:56" ht="18.75" customHeight="1" thickBot="1">
      <c r="C135" s="380"/>
      <c r="AC135" s="11"/>
      <c r="AD135" s="381"/>
      <c r="AK135" s="27" t="s">
        <v>18</v>
      </c>
      <c r="AL135" s="35" t="str">
        <f>AL134</f>
        <v>利用していない</v>
      </c>
      <c r="AM135" s="35" t="str">
        <f>AM134</f>
        <v>エネルギー消費量の状況把握にのみ利用している</v>
      </c>
      <c r="AN135" s="35" t="str">
        <f>AN134</f>
        <v>エネルギー消費量の状況を把握・分析しているが、設備の運用改善までは至っていない</v>
      </c>
      <c r="AO135" s="35" t="str">
        <f>AO134</f>
        <v>エネルギー消費量の状況を把握・分析し、その結果を基に設備の運用改善を行っている</v>
      </c>
      <c r="AP135" s="18" t="s">
        <v>144</v>
      </c>
      <c r="AQ135" s="37"/>
    </row>
    <row r="136" spans="3:56" ht="18.75" customHeight="1">
      <c r="C136" s="380"/>
      <c r="AC136" s="11"/>
      <c r="AD136" s="381"/>
    </row>
    <row r="137" spans="3:56" ht="18.75" customHeight="1" thickBot="1">
      <c r="C137" s="380"/>
      <c r="AC137" s="11"/>
      <c r="AD137" s="381"/>
    </row>
    <row r="138" spans="3:56" ht="18.75" customHeight="1">
      <c r="C138" s="382"/>
      <c r="D138" s="383"/>
      <c r="E138" s="383"/>
      <c r="F138" s="383"/>
      <c r="G138" s="383"/>
      <c r="H138" s="383"/>
      <c r="I138" s="383"/>
      <c r="J138" s="383"/>
      <c r="K138" s="383"/>
      <c r="L138" s="383"/>
      <c r="M138" s="383"/>
      <c r="N138" s="383"/>
      <c r="O138" s="383"/>
      <c r="P138" s="383"/>
      <c r="Q138" s="383"/>
      <c r="R138" s="383"/>
      <c r="S138" s="383"/>
      <c r="T138" s="383"/>
      <c r="U138" s="383"/>
      <c r="V138" s="383"/>
      <c r="W138" s="383"/>
      <c r="X138" s="383"/>
      <c r="Y138" s="383"/>
      <c r="Z138" s="383"/>
      <c r="AA138" s="383"/>
      <c r="AB138" s="383"/>
      <c r="AC138" s="383"/>
      <c r="AD138" s="384"/>
      <c r="AK138" s="20" t="str">
        <f>B91&amp;" "&amp;U92</f>
        <v>ZEBの導入前の印象と、導入後の実感についてお答えください。 導入前の印象</v>
      </c>
      <c r="AL138" s="12" t="s">
        <v>26</v>
      </c>
      <c r="AM138" s="54" t="str">
        <f>IF(COUNTBLANK(AL141:BD141)=COUNTA(AL141:BD141),"無回答",AL141&amp;","&amp;AM141&amp;","&amp;AN141&amp;","&amp;AO141&amp;","&amp;AP141&amp;","&amp;AQ141&amp;","&amp;AR141&amp;","&amp;AS141&amp;","&amp;AT141&amp;","&amp;AU141&amp;","&amp;AV141&amp;","&amp;AW141&amp;","&amp;AX141&amp;","&amp;AY141&amp;","&amp;AZ141&amp;","&amp;BA141&amp;","&amp;BB141&amp;","&amp;BC141&amp;","&amp;BD141)</f>
        <v>無回答</v>
      </c>
      <c r="AN138" s="21" t="str">
        <f>"列番号："&amp;COLUMN(AM138)&amp;"　行番号:"&amp;ROW()</f>
        <v>列番号：39　行番号:138</v>
      </c>
      <c r="AO138" s="12"/>
      <c r="AP138" s="14"/>
      <c r="AQ138" s="14"/>
      <c r="AR138" s="14"/>
      <c r="AS138" s="14"/>
      <c r="AT138" s="14"/>
      <c r="AU138" s="14"/>
      <c r="AV138" s="14"/>
      <c r="AW138" s="14"/>
      <c r="AX138" s="14"/>
      <c r="AY138" s="14"/>
      <c r="AZ138" s="14"/>
      <c r="BA138" s="14"/>
      <c r="BB138" s="14"/>
      <c r="BC138" s="14"/>
      <c r="BD138" s="15"/>
    </row>
    <row r="139" spans="3:56">
      <c r="AK139" s="25" t="s">
        <v>29</v>
      </c>
      <c r="AL139" s="45" t="s">
        <v>986</v>
      </c>
      <c r="AM139" s="45" t="s">
        <v>973</v>
      </c>
      <c r="AN139" s="45" t="s">
        <v>1038</v>
      </c>
      <c r="AO139" s="45" t="s">
        <v>974</v>
      </c>
      <c r="AP139" s="45" t="s">
        <v>975</v>
      </c>
      <c r="AQ139" s="45" t="s">
        <v>976</v>
      </c>
      <c r="AR139" s="45" t="s">
        <v>977</v>
      </c>
      <c r="AS139" s="45" t="s">
        <v>978</v>
      </c>
      <c r="AT139" s="45" t="s">
        <v>979</v>
      </c>
      <c r="AU139" s="45" t="s">
        <v>980</v>
      </c>
      <c r="AV139" s="45" t="s">
        <v>981</v>
      </c>
      <c r="AW139" s="45" t="s">
        <v>982</v>
      </c>
      <c r="AX139" s="45" t="s">
        <v>983</v>
      </c>
      <c r="AY139" s="45" t="s">
        <v>984</v>
      </c>
      <c r="AZ139" s="45" t="s">
        <v>987</v>
      </c>
      <c r="BA139" s="45" t="s">
        <v>988</v>
      </c>
      <c r="BB139" s="45" t="s">
        <v>985</v>
      </c>
      <c r="BC139" s="45" t="s">
        <v>993</v>
      </c>
      <c r="BD139" s="46" t="s">
        <v>9</v>
      </c>
    </row>
    <row r="140" spans="3:56">
      <c r="AK140" s="25" t="s">
        <v>19</v>
      </c>
      <c r="AL140" s="291"/>
      <c r="AM140" s="291"/>
      <c r="AN140" s="291"/>
      <c r="AO140" s="291"/>
      <c r="AP140" s="291"/>
      <c r="AQ140" s="291"/>
      <c r="AR140" s="291"/>
      <c r="AS140" s="291"/>
      <c r="AT140" s="291"/>
      <c r="AU140" s="291"/>
      <c r="AV140" s="291"/>
      <c r="AW140" s="291"/>
      <c r="AX140" s="291"/>
      <c r="AY140" s="291"/>
      <c r="AZ140" s="291"/>
      <c r="BA140" s="291"/>
      <c r="BB140" s="291"/>
      <c r="BC140" s="291"/>
      <c r="BD140" s="292"/>
    </row>
    <row r="141" spans="3:56" ht="15.6" thickBot="1">
      <c r="AK141" s="27" t="s">
        <v>18</v>
      </c>
      <c r="AL141" s="28" t="str">
        <f t="shared" ref="AL141:AM141" si="14">IF(AL140,AL139,"")</f>
        <v/>
      </c>
      <c r="AM141" s="28" t="str">
        <f t="shared" si="14"/>
        <v/>
      </c>
      <c r="AN141" s="28" t="str">
        <f t="shared" ref="AN141" si="15">IF(AN140,AN139,"")</f>
        <v/>
      </c>
      <c r="AO141" s="28" t="str">
        <f>IF(AO140,AO139,"")</f>
        <v/>
      </c>
      <c r="AP141" s="28" t="str">
        <f>IF(AP140,AP139,"")</f>
        <v/>
      </c>
      <c r="AQ141" s="28" t="str">
        <f>IF(AQ140,AQ139,"")</f>
        <v/>
      </c>
      <c r="AR141" s="28" t="str">
        <f>IF(AR140,AR139,"")</f>
        <v/>
      </c>
      <c r="AS141" s="28" t="str">
        <f t="shared" ref="AS141:BC141" si="16">IF(AS140,AS139,"")</f>
        <v/>
      </c>
      <c r="AT141" s="28" t="str">
        <f t="shared" si="16"/>
        <v/>
      </c>
      <c r="AU141" s="28" t="str">
        <f t="shared" si="16"/>
        <v/>
      </c>
      <c r="AV141" s="28" t="str">
        <f t="shared" si="16"/>
        <v/>
      </c>
      <c r="AW141" s="28" t="str">
        <f t="shared" si="16"/>
        <v/>
      </c>
      <c r="AX141" s="28" t="str">
        <f t="shared" si="16"/>
        <v/>
      </c>
      <c r="AY141" s="28" t="str">
        <f t="shared" si="16"/>
        <v/>
      </c>
      <c r="AZ141" s="28" t="str">
        <f t="shared" si="16"/>
        <v/>
      </c>
      <c r="BA141" s="28" t="str">
        <f t="shared" si="16"/>
        <v/>
      </c>
      <c r="BB141" s="28" t="str">
        <f t="shared" si="16"/>
        <v/>
      </c>
      <c r="BC141" s="28" t="str">
        <f t="shared" si="16"/>
        <v/>
      </c>
      <c r="BD141" s="17" t="str">
        <f>IF(BD140,IF(I111="",BD139,BD139&amp;" ("&amp;I111&amp;")"),"")</f>
        <v/>
      </c>
    </row>
    <row r="142" spans="3:56">
      <c r="AK142" s="20" t="str">
        <f>B91&amp;" "&amp;Z92</f>
        <v>ZEBの導入前の印象と、導入後の実感についてお答えください。 導入後の実感</v>
      </c>
      <c r="AL142" s="12" t="s">
        <v>26</v>
      </c>
      <c r="AM142" s="54" t="str">
        <f>IF(COUNTBLANK(AL145:BD145)=COUNTA(AL145:BD145),"無回答",AL145&amp;","&amp;AM145&amp;","&amp;AN145&amp;","&amp;AO145&amp;","&amp;AP145&amp;","&amp;AQ145&amp;","&amp;AR145&amp;","&amp;AS145&amp;","&amp;AT145&amp;","&amp;AU145&amp;","&amp;AV145&amp;","&amp;AW145&amp;","&amp;AX145&amp;","&amp;AY145&amp;","&amp;AZ145&amp;","&amp;BA145&amp;","&amp;BB145&amp;","&amp;BC145&amp;","&amp;BD145)</f>
        <v>無回答</v>
      </c>
      <c r="AN142" s="21" t="str">
        <f>"列番号："&amp;COLUMN(AM142)&amp;"　行番号:"&amp;ROW()</f>
        <v>列番号：39　行番号:142</v>
      </c>
      <c r="AO142" s="12"/>
      <c r="AP142" s="14"/>
      <c r="AQ142" s="14"/>
      <c r="AR142" s="14"/>
      <c r="AS142" s="14"/>
      <c r="AT142" s="14"/>
      <c r="AU142" s="14"/>
      <c r="AV142" s="14"/>
      <c r="AW142" s="14"/>
      <c r="AX142" s="14"/>
      <c r="AY142" s="14"/>
      <c r="AZ142" s="14"/>
      <c r="BA142" s="14"/>
      <c r="BB142" s="14"/>
      <c r="BC142" s="14"/>
      <c r="BD142" s="15" t="s">
        <v>144</v>
      </c>
    </row>
    <row r="143" spans="3:56">
      <c r="AK143" s="25" t="s">
        <v>29</v>
      </c>
      <c r="AL143" s="33" t="str">
        <f>AL139</f>
        <v>CO2排出量を削減できる / できた</v>
      </c>
      <c r="AM143" s="33" t="str">
        <f t="shared" ref="AM143" si="17">AM139</f>
        <v>企業や建築物のイメージ向上に寄与する / 寄与した</v>
      </c>
      <c r="AN143" s="33" t="str">
        <f t="shared" ref="AN143" si="18">AN139</f>
        <v>不動産価値が向上する / 向上した</v>
      </c>
      <c r="AO143" s="33" t="str">
        <f t="shared" ref="AO143:BD143" si="19">AO139</f>
        <v>執務空間の快適性が高くなる / 高くなった</v>
      </c>
      <c r="AP143" s="33" t="str">
        <f t="shared" si="19"/>
        <v>環境教育やCSR活動の場として活用できる / 活用できた</v>
      </c>
      <c r="AQ143" s="33" t="str">
        <f t="shared" si="19"/>
        <v>利用者や勤務者の省エネ意識の向上に寄与する / 寄与した</v>
      </c>
      <c r="AR143" s="33" t="str">
        <f t="shared" si="19"/>
        <v>電気代、燃料代を削減できる / できた</v>
      </c>
      <c r="AS143" s="33" t="str">
        <f t="shared" si="19"/>
        <v>メンテナンス費用が抑制される / 抑制された</v>
      </c>
      <c r="AT143" s="33" t="str">
        <f t="shared" si="19"/>
        <v>設備管理担当者の負担が減る / 減った</v>
      </c>
      <c r="AU143" s="33" t="str">
        <f t="shared" si="19"/>
        <v>レジリエンス性が高まる / 高まった</v>
      </c>
      <c r="AV143" s="33" t="str">
        <f t="shared" si="19"/>
        <v>技術的ハードルが高く実現が難しい / 難しかった</v>
      </c>
      <c r="AW143" s="33" t="str">
        <f t="shared" si="19"/>
        <v>期待した省エネ・省CO2効果が得られるか
分からない / 得られなかった</v>
      </c>
      <c r="AX143" s="33" t="str">
        <f t="shared" si="19"/>
        <v>導入費用が高い / 高かった</v>
      </c>
      <c r="AY143" s="33" t="str">
        <f t="shared" si="19"/>
        <v>メンテナンス費用が増える / 増えた</v>
      </c>
      <c r="AZ143" s="33" t="str">
        <f t="shared" si="19"/>
        <v>メンテナンスやチューニングを担う人材・委託先の確保が
できるか分からない / 確保が難しい</v>
      </c>
      <c r="BA143" s="33" t="str">
        <f t="shared" si="19"/>
        <v>BEMSによる運用データを活用できるか
分からない / 活用が難しい</v>
      </c>
      <c r="BB143" s="33" t="str">
        <f t="shared" si="19"/>
        <v>設備管理担当者の負担が増える / 増えた</v>
      </c>
      <c r="BC143" s="33" t="str">
        <f t="shared" si="19"/>
        <v>補助金に対する実績報告書の
作成が負担になる / 負担であった</v>
      </c>
      <c r="BD143" s="79" t="str">
        <f t="shared" si="19"/>
        <v>その他</v>
      </c>
    </row>
    <row r="144" spans="3:56">
      <c r="AK144" s="25" t="s">
        <v>19</v>
      </c>
      <c r="AL144" s="291"/>
      <c r="AM144" s="291"/>
      <c r="AN144" s="291"/>
      <c r="AO144" s="291"/>
      <c r="AP144" s="291"/>
      <c r="AQ144" s="291"/>
      <c r="AR144" s="291"/>
      <c r="AS144" s="291"/>
      <c r="AT144" s="291"/>
      <c r="AU144" s="291"/>
      <c r="AV144" s="291"/>
      <c r="AW144" s="291"/>
      <c r="AX144" s="291"/>
      <c r="AY144" s="291"/>
      <c r="AZ144" s="291"/>
      <c r="BA144" s="291"/>
      <c r="BB144" s="291"/>
      <c r="BC144" s="291"/>
      <c r="BD144" s="79">
        <f>BD140</f>
        <v>0</v>
      </c>
    </row>
    <row r="145" spans="37:56" ht="15.6" thickBot="1">
      <c r="AK145" s="27" t="s">
        <v>18</v>
      </c>
      <c r="AL145" s="28" t="str">
        <f t="shared" ref="AL145:AM145" si="20">IF(AL144,AL143,"")</f>
        <v/>
      </c>
      <c r="AM145" s="28" t="str">
        <f t="shared" si="20"/>
        <v/>
      </c>
      <c r="AN145" s="28" t="str">
        <f t="shared" ref="AN145" si="21">IF(AN144,AN143,"")</f>
        <v/>
      </c>
      <c r="AO145" s="28" t="str">
        <f t="shared" ref="AO145:AW145" si="22">IF(AO144,AO143,"")</f>
        <v/>
      </c>
      <c r="AP145" s="28" t="str">
        <f t="shared" si="22"/>
        <v/>
      </c>
      <c r="AQ145" s="28" t="str">
        <f t="shared" si="22"/>
        <v/>
      </c>
      <c r="AR145" s="28" t="str">
        <f t="shared" si="22"/>
        <v/>
      </c>
      <c r="AS145" s="28" t="str">
        <f t="shared" si="22"/>
        <v/>
      </c>
      <c r="AT145" s="28" t="str">
        <f t="shared" si="22"/>
        <v/>
      </c>
      <c r="AU145" s="28" t="str">
        <f t="shared" si="22"/>
        <v/>
      </c>
      <c r="AV145" s="28" t="str">
        <f t="shared" si="22"/>
        <v/>
      </c>
      <c r="AW145" s="28" t="str">
        <f t="shared" si="22"/>
        <v/>
      </c>
      <c r="AX145" s="28" t="str">
        <f t="shared" ref="AX145:BC145" si="23">IF(AX144,AX143,"")</f>
        <v/>
      </c>
      <c r="AY145" s="28" t="str">
        <f t="shared" si="23"/>
        <v/>
      </c>
      <c r="AZ145" s="28" t="str">
        <f t="shared" si="23"/>
        <v/>
      </c>
      <c r="BA145" s="28" t="str">
        <f t="shared" si="23"/>
        <v/>
      </c>
      <c r="BB145" s="28" t="str">
        <f t="shared" si="23"/>
        <v/>
      </c>
      <c r="BC145" s="28" t="str">
        <f t="shared" si="23"/>
        <v/>
      </c>
      <c r="BD145" s="78" t="str">
        <f>BD141</f>
        <v/>
      </c>
    </row>
    <row r="146" spans="37:56">
      <c r="AK146" s="20" t="str">
        <f>$B$91&amp;" "&amp;"あり→あり"</f>
        <v>ZEBの導入前の印象と、導入後の実感についてお答えください。 あり→あり</v>
      </c>
      <c r="AL146" s="12" t="s">
        <v>26</v>
      </c>
      <c r="AM146" s="54" t="str">
        <f>IF(COUNTBLANK(AL149:BD149)=COUNTA(AL149:BD149),"無回答",AL149&amp;","&amp;AM149&amp;","&amp;AN149&amp;","&amp;AO149&amp;","&amp;AP149&amp;","&amp;AQ149&amp;","&amp;AR149&amp;","&amp;AS149&amp;","&amp;AT149&amp;","&amp;AU149&amp;","&amp;AV149&amp;","&amp;AW149&amp;","&amp;AX149&amp;","&amp;AY149&amp;","&amp;AZ149&amp;","&amp;BA149&amp;","&amp;BB149&amp;","&amp;BC149&amp;","&amp;BD149)</f>
        <v>無回答</v>
      </c>
      <c r="AN146" s="21" t="str">
        <f>"列番号："&amp;COLUMN(AM146)&amp;"　行番号:"&amp;ROW()</f>
        <v>列番号：39　行番号:146</v>
      </c>
      <c r="AO146" s="12"/>
      <c r="AP146" s="14"/>
      <c r="AQ146" s="14"/>
      <c r="AR146" s="14"/>
      <c r="AS146" s="14"/>
      <c r="AT146" s="14"/>
      <c r="AU146" s="14"/>
      <c r="AV146" s="14"/>
      <c r="AW146" s="14"/>
      <c r="AX146" s="14"/>
      <c r="AY146" s="14"/>
      <c r="AZ146" s="14"/>
      <c r="BA146" s="14"/>
      <c r="BB146" s="14"/>
      <c r="BC146" s="14"/>
      <c r="BD146" s="15" t="s">
        <v>144</v>
      </c>
    </row>
    <row r="147" spans="37:56">
      <c r="AK147" s="25" t="s">
        <v>29</v>
      </c>
      <c r="AL147" s="33" t="str">
        <f>AL143</f>
        <v>CO2排出量を削減できる / できた</v>
      </c>
      <c r="AM147" s="33" t="str">
        <f t="shared" ref="AM147" si="24">AM143</f>
        <v>企業や建築物のイメージ向上に寄与する / 寄与した</v>
      </c>
      <c r="AN147" s="33" t="str">
        <f t="shared" ref="AN147" si="25">AN143</f>
        <v>不動産価値が向上する / 向上した</v>
      </c>
      <c r="AO147" s="33" t="str">
        <f t="shared" ref="AO147:BD147" si="26">AO143</f>
        <v>執務空間の快適性が高くなる / 高くなった</v>
      </c>
      <c r="AP147" s="33" t="str">
        <f t="shared" si="26"/>
        <v>環境教育やCSR活動の場として活用できる / 活用できた</v>
      </c>
      <c r="AQ147" s="33" t="str">
        <f t="shared" si="26"/>
        <v>利用者や勤務者の省エネ意識の向上に寄与する / 寄与した</v>
      </c>
      <c r="AR147" s="33" t="str">
        <f t="shared" si="26"/>
        <v>電気代、燃料代を削減できる / できた</v>
      </c>
      <c r="AS147" s="33" t="str">
        <f t="shared" si="26"/>
        <v>メンテナンス費用が抑制される / 抑制された</v>
      </c>
      <c r="AT147" s="33" t="str">
        <f t="shared" si="26"/>
        <v>設備管理担当者の負担が減る / 減った</v>
      </c>
      <c r="AU147" s="33" t="str">
        <f t="shared" si="26"/>
        <v>レジリエンス性が高まる / 高まった</v>
      </c>
      <c r="AV147" s="33" t="str">
        <f t="shared" si="26"/>
        <v>技術的ハードルが高く実現が難しい / 難しかった</v>
      </c>
      <c r="AW147" s="33" t="str">
        <f t="shared" si="26"/>
        <v>期待した省エネ・省CO2効果が得られるか
分からない / 得られなかった</v>
      </c>
      <c r="AX147" s="33" t="str">
        <f t="shared" si="26"/>
        <v>導入費用が高い / 高かった</v>
      </c>
      <c r="AY147" s="33" t="str">
        <f t="shared" si="26"/>
        <v>メンテナンス費用が増える / 増えた</v>
      </c>
      <c r="AZ147" s="33" t="str">
        <f t="shared" si="26"/>
        <v>メンテナンスやチューニングを担う人材・委託先の確保が
できるか分からない / 確保が難しい</v>
      </c>
      <c r="BA147" s="33" t="str">
        <f t="shared" si="26"/>
        <v>BEMSによる運用データを活用できるか
分からない / 活用が難しい</v>
      </c>
      <c r="BB147" s="33" t="str">
        <f t="shared" si="26"/>
        <v>設備管理担当者の負担が増える / 増えた</v>
      </c>
      <c r="BC147" s="33" t="str">
        <f t="shared" si="26"/>
        <v>補助金に対する実績報告書の
作成が負担になる / 負担であった</v>
      </c>
      <c r="BD147" s="79" t="str">
        <f t="shared" si="26"/>
        <v>その他</v>
      </c>
    </row>
    <row r="148" spans="37:56">
      <c r="AK148" s="25" t="s">
        <v>19</v>
      </c>
      <c r="AL148" s="371" t="b">
        <f>IF(AND(AL$140=TRUE,AL$144=TRUE),TRUE,FALSE)</f>
        <v>0</v>
      </c>
      <c r="AM148" s="371" t="b">
        <f t="shared" ref="AM148:AN148" si="27">IF(AND(AM$140=TRUE,AM$144=TRUE),TRUE,FALSE)</f>
        <v>0</v>
      </c>
      <c r="AN148" s="371" t="b">
        <f t="shared" si="27"/>
        <v>0</v>
      </c>
      <c r="AO148" s="371" t="b">
        <f t="shared" ref="AO148:BD148" si="28">IF(AND(AO$140=TRUE,AO$144=TRUE),TRUE,FALSE)</f>
        <v>0</v>
      </c>
      <c r="AP148" s="371" t="b">
        <f t="shared" si="28"/>
        <v>0</v>
      </c>
      <c r="AQ148" s="371" t="b">
        <f t="shared" si="28"/>
        <v>0</v>
      </c>
      <c r="AR148" s="371" t="b">
        <f t="shared" si="28"/>
        <v>0</v>
      </c>
      <c r="AS148" s="371" t="b">
        <f t="shared" si="28"/>
        <v>0</v>
      </c>
      <c r="AT148" s="371" t="b">
        <f t="shared" si="28"/>
        <v>0</v>
      </c>
      <c r="AU148" s="371" t="b">
        <f t="shared" si="28"/>
        <v>0</v>
      </c>
      <c r="AV148" s="371" t="b">
        <f t="shared" si="28"/>
        <v>0</v>
      </c>
      <c r="AW148" s="371" t="b">
        <f t="shared" si="28"/>
        <v>0</v>
      </c>
      <c r="AX148" s="371" t="b">
        <f t="shared" si="28"/>
        <v>0</v>
      </c>
      <c r="AY148" s="371" t="b">
        <f t="shared" si="28"/>
        <v>0</v>
      </c>
      <c r="AZ148" s="371" t="b">
        <f t="shared" si="28"/>
        <v>0</v>
      </c>
      <c r="BA148" s="371" t="b">
        <f t="shared" si="28"/>
        <v>0</v>
      </c>
      <c r="BB148" s="371" t="b">
        <f t="shared" si="28"/>
        <v>0</v>
      </c>
      <c r="BC148" s="371" t="b">
        <f t="shared" si="28"/>
        <v>0</v>
      </c>
      <c r="BD148" s="372" t="b">
        <f t="shared" si="28"/>
        <v>0</v>
      </c>
    </row>
    <row r="149" spans="37:56" ht="15.6" thickBot="1">
      <c r="AK149" s="27" t="s">
        <v>18</v>
      </c>
      <c r="AL149" s="28" t="str">
        <f t="shared" ref="AL149:AM149" si="29">IF(AL148,AL147,"")</f>
        <v/>
      </c>
      <c r="AM149" s="28" t="str">
        <f t="shared" si="29"/>
        <v/>
      </c>
      <c r="AN149" s="28" t="str">
        <f t="shared" ref="AN149" si="30">IF(AN148,AN147,"")</f>
        <v/>
      </c>
      <c r="AO149" s="28" t="str">
        <f t="shared" ref="AO149:AV149" si="31">IF(AO148,AO147,"")</f>
        <v/>
      </c>
      <c r="AP149" s="28" t="str">
        <f t="shared" si="31"/>
        <v/>
      </c>
      <c r="AQ149" s="28" t="str">
        <f t="shared" si="31"/>
        <v/>
      </c>
      <c r="AR149" s="28" t="str">
        <f t="shared" si="31"/>
        <v/>
      </c>
      <c r="AS149" s="28" t="str">
        <f t="shared" si="31"/>
        <v/>
      </c>
      <c r="AT149" s="28" t="str">
        <f t="shared" si="31"/>
        <v/>
      </c>
      <c r="AU149" s="28" t="str">
        <f t="shared" si="31"/>
        <v/>
      </c>
      <c r="AV149" s="28" t="str">
        <f t="shared" si="31"/>
        <v/>
      </c>
      <c r="AW149" s="28" t="str">
        <f t="shared" ref="AW149:BC149" si="32">IF(AW148,AW147,"")</f>
        <v/>
      </c>
      <c r="AX149" s="28" t="str">
        <f t="shared" si="32"/>
        <v/>
      </c>
      <c r="AY149" s="28" t="str">
        <f t="shared" si="32"/>
        <v/>
      </c>
      <c r="AZ149" s="28" t="str">
        <f t="shared" si="32"/>
        <v/>
      </c>
      <c r="BA149" s="28" t="str">
        <f t="shared" si="32"/>
        <v/>
      </c>
      <c r="BB149" s="28" t="str">
        <f t="shared" si="32"/>
        <v/>
      </c>
      <c r="BC149" s="28" t="str">
        <f t="shared" si="32"/>
        <v/>
      </c>
      <c r="BD149" s="78" t="str">
        <f>BD145</f>
        <v/>
      </c>
    </row>
    <row r="150" spans="37:56">
      <c r="AK150" s="20" t="str">
        <f>$B$91&amp;" "&amp;"あり→なし"</f>
        <v>ZEBの導入前の印象と、導入後の実感についてお答えください。 あり→なし</v>
      </c>
      <c r="AL150" s="12" t="s">
        <v>26</v>
      </c>
      <c r="AM150" s="54" t="str">
        <f>IF(COUNTBLANK(AL153:BD153)=COUNTA(AL153:BD153),"無回答",AL153&amp;","&amp;AM153&amp;","&amp;AN153&amp;","&amp;AO153&amp;","&amp;AP153&amp;","&amp;AQ153&amp;","&amp;AR153&amp;","&amp;AS153&amp;","&amp;AT153&amp;","&amp;AU153&amp;","&amp;AV153&amp;","&amp;AW153&amp;","&amp;AX153&amp;","&amp;AY153&amp;","&amp;AZ153&amp;","&amp;BA153&amp;","&amp;BB153&amp;","&amp;BC153&amp;","&amp;BD153)</f>
        <v>無回答</v>
      </c>
      <c r="AN150" s="21" t="str">
        <f>"列番号："&amp;COLUMN(AM150)&amp;"　行番号:"&amp;ROW()</f>
        <v>列番号：39　行番号:150</v>
      </c>
      <c r="AO150" s="12"/>
      <c r="AP150" s="14"/>
      <c r="AQ150" s="14"/>
      <c r="AR150" s="14"/>
      <c r="AS150" s="14"/>
      <c r="AT150" s="14"/>
      <c r="AU150" s="14"/>
      <c r="AV150" s="14"/>
      <c r="AW150" s="14"/>
      <c r="AX150" s="14"/>
      <c r="AY150" s="14"/>
      <c r="AZ150" s="14"/>
      <c r="BA150" s="14"/>
      <c r="BB150" s="14"/>
      <c r="BC150" s="14"/>
      <c r="BD150" s="15" t="s">
        <v>144</v>
      </c>
    </row>
    <row r="151" spans="37:56">
      <c r="AK151" s="25" t="s">
        <v>29</v>
      </c>
      <c r="AL151" s="33" t="str">
        <f>AL147</f>
        <v>CO2排出量を削減できる / できた</v>
      </c>
      <c r="AM151" s="33" t="str">
        <f t="shared" ref="AM151" si="33">AM147</f>
        <v>企業や建築物のイメージ向上に寄与する / 寄与した</v>
      </c>
      <c r="AN151" s="33" t="str">
        <f t="shared" ref="AN151" si="34">AN147</f>
        <v>不動産価値が向上する / 向上した</v>
      </c>
      <c r="AO151" s="33" t="str">
        <f t="shared" ref="AO151:BD151" si="35">AO147</f>
        <v>執務空間の快適性が高くなる / 高くなった</v>
      </c>
      <c r="AP151" s="33" t="str">
        <f t="shared" si="35"/>
        <v>環境教育やCSR活動の場として活用できる / 活用できた</v>
      </c>
      <c r="AQ151" s="33" t="str">
        <f t="shared" si="35"/>
        <v>利用者や勤務者の省エネ意識の向上に寄与する / 寄与した</v>
      </c>
      <c r="AR151" s="33" t="str">
        <f t="shared" si="35"/>
        <v>電気代、燃料代を削減できる / できた</v>
      </c>
      <c r="AS151" s="33" t="str">
        <f t="shared" si="35"/>
        <v>メンテナンス費用が抑制される / 抑制された</v>
      </c>
      <c r="AT151" s="33" t="str">
        <f t="shared" si="35"/>
        <v>設備管理担当者の負担が減る / 減った</v>
      </c>
      <c r="AU151" s="33" t="str">
        <f t="shared" si="35"/>
        <v>レジリエンス性が高まる / 高まった</v>
      </c>
      <c r="AV151" s="33" t="str">
        <f t="shared" si="35"/>
        <v>技術的ハードルが高く実現が難しい / 難しかった</v>
      </c>
      <c r="AW151" s="33" t="str">
        <f t="shared" si="35"/>
        <v>期待した省エネ・省CO2効果が得られるか
分からない / 得られなかった</v>
      </c>
      <c r="AX151" s="33" t="str">
        <f t="shared" si="35"/>
        <v>導入費用が高い / 高かった</v>
      </c>
      <c r="AY151" s="33" t="str">
        <f t="shared" si="35"/>
        <v>メンテナンス費用が増える / 増えた</v>
      </c>
      <c r="AZ151" s="33" t="str">
        <f t="shared" si="35"/>
        <v>メンテナンスやチューニングを担う人材・委託先の確保が
できるか分からない / 確保が難しい</v>
      </c>
      <c r="BA151" s="33" t="str">
        <f t="shared" si="35"/>
        <v>BEMSによる運用データを活用できるか
分からない / 活用が難しい</v>
      </c>
      <c r="BB151" s="33" t="str">
        <f t="shared" si="35"/>
        <v>設備管理担当者の負担が増える / 増えた</v>
      </c>
      <c r="BC151" s="33" t="str">
        <f t="shared" si="35"/>
        <v>補助金に対する実績報告書の
作成が負担になる / 負担であった</v>
      </c>
      <c r="BD151" s="79" t="str">
        <f t="shared" si="35"/>
        <v>その他</v>
      </c>
    </row>
    <row r="152" spans="37:56">
      <c r="AK152" s="25" t="s">
        <v>19</v>
      </c>
      <c r="AL152" s="371" t="b">
        <f>IF(AND(AL$140=TRUE,AL$144=FALSE),TRUE,FALSE)</f>
        <v>0</v>
      </c>
      <c r="AM152" s="371" t="b">
        <f t="shared" ref="AM152:AN152" si="36">IF(AND(AM$140=TRUE,AM$144=FALSE),TRUE,FALSE)</f>
        <v>0</v>
      </c>
      <c r="AN152" s="371" t="b">
        <f t="shared" si="36"/>
        <v>0</v>
      </c>
      <c r="AO152" s="371" t="b">
        <f t="shared" ref="AO152:BD152" si="37">IF(AND(AO$140=TRUE,AO$144=FALSE),TRUE,FALSE)</f>
        <v>0</v>
      </c>
      <c r="AP152" s="371" t="b">
        <f t="shared" si="37"/>
        <v>0</v>
      </c>
      <c r="AQ152" s="371" t="b">
        <f t="shared" si="37"/>
        <v>0</v>
      </c>
      <c r="AR152" s="371" t="b">
        <f t="shared" si="37"/>
        <v>0</v>
      </c>
      <c r="AS152" s="371" t="b">
        <f t="shared" si="37"/>
        <v>0</v>
      </c>
      <c r="AT152" s="371" t="b">
        <f t="shared" si="37"/>
        <v>0</v>
      </c>
      <c r="AU152" s="371" t="b">
        <f t="shared" si="37"/>
        <v>0</v>
      </c>
      <c r="AV152" s="371" t="b">
        <f t="shared" si="37"/>
        <v>0</v>
      </c>
      <c r="AW152" s="371" t="b">
        <f t="shared" si="37"/>
        <v>0</v>
      </c>
      <c r="AX152" s="371" t="b">
        <f t="shared" si="37"/>
        <v>0</v>
      </c>
      <c r="AY152" s="371" t="b">
        <f t="shared" si="37"/>
        <v>0</v>
      </c>
      <c r="AZ152" s="371" t="b">
        <f t="shared" si="37"/>
        <v>0</v>
      </c>
      <c r="BA152" s="371" t="b">
        <f t="shared" si="37"/>
        <v>0</v>
      </c>
      <c r="BB152" s="371" t="b">
        <f t="shared" si="37"/>
        <v>0</v>
      </c>
      <c r="BC152" s="371" t="b">
        <f t="shared" si="37"/>
        <v>0</v>
      </c>
      <c r="BD152" s="372" t="b">
        <f t="shared" si="37"/>
        <v>0</v>
      </c>
    </row>
    <row r="153" spans="37:56" ht="15.6" thickBot="1">
      <c r="AK153" s="27" t="s">
        <v>18</v>
      </c>
      <c r="AL153" s="28" t="str">
        <f t="shared" ref="AL153:AM153" si="38">IF(AL152,AL151,"")</f>
        <v/>
      </c>
      <c r="AM153" s="28" t="str">
        <f t="shared" si="38"/>
        <v/>
      </c>
      <c r="AN153" s="28" t="str">
        <f t="shared" ref="AN153" si="39">IF(AN152,AN151,"")</f>
        <v/>
      </c>
      <c r="AO153" s="28" t="str">
        <f t="shared" ref="AO153:AV153" si="40">IF(AO152,AO151,"")</f>
        <v/>
      </c>
      <c r="AP153" s="28" t="str">
        <f t="shared" si="40"/>
        <v/>
      </c>
      <c r="AQ153" s="28" t="str">
        <f t="shared" si="40"/>
        <v/>
      </c>
      <c r="AR153" s="28" t="str">
        <f t="shared" si="40"/>
        <v/>
      </c>
      <c r="AS153" s="28" t="str">
        <f t="shared" si="40"/>
        <v/>
      </c>
      <c r="AT153" s="28" t="str">
        <f t="shared" si="40"/>
        <v/>
      </c>
      <c r="AU153" s="28" t="str">
        <f t="shared" si="40"/>
        <v/>
      </c>
      <c r="AV153" s="28" t="str">
        <f t="shared" si="40"/>
        <v/>
      </c>
      <c r="AW153" s="28" t="str">
        <f t="shared" ref="AW153:BC153" si="41">IF(AW152,AW151,"")</f>
        <v/>
      </c>
      <c r="AX153" s="28" t="str">
        <f t="shared" si="41"/>
        <v/>
      </c>
      <c r="AY153" s="28" t="str">
        <f t="shared" si="41"/>
        <v/>
      </c>
      <c r="AZ153" s="28" t="str">
        <f t="shared" si="41"/>
        <v/>
      </c>
      <c r="BA153" s="28" t="str">
        <f t="shared" si="41"/>
        <v/>
      </c>
      <c r="BB153" s="28" t="str">
        <f t="shared" si="41"/>
        <v/>
      </c>
      <c r="BC153" s="28" t="str">
        <f t="shared" si="41"/>
        <v/>
      </c>
      <c r="BD153" s="78" t="str">
        <f>BD149</f>
        <v/>
      </c>
    </row>
    <row r="154" spans="37:56">
      <c r="AK154" s="20" t="str">
        <f>$B$91&amp;" "&amp;"なし→なし"</f>
        <v>ZEBの導入前の印象と、導入後の実感についてお答えください。 なし→なし</v>
      </c>
      <c r="AL154" s="12" t="s">
        <v>26</v>
      </c>
      <c r="AM154" s="54" t="str">
        <f>IF(COUNTBLANK(AL157:BD157)=COUNTA(AL157:BD157),"無回答",AL157&amp;","&amp;AM157&amp;","&amp;AN157&amp;","&amp;AO157&amp;","&amp;AP157&amp;","&amp;AQ157&amp;","&amp;AR157&amp;","&amp;AS157&amp;","&amp;AT157&amp;","&amp;AU157&amp;","&amp;AV157&amp;","&amp;AW157&amp;","&amp;AX157&amp;","&amp;AY157&amp;","&amp;AZ157&amp;","&amp;BA157&amp;","&amp;BB157&amp;","&amp;BC157&amp;","&amp;BD157)</f>
        <v>CO2排出量を削減できる / できた,企業や建築物のイメージ向上に寄与する / 寄与した,不動産価値が向上する / 向上した,執務空間の快適性が高くなる / 高くなった,環境教育やCSR活動の場として活用できる / 活用できた,利用者や勤務者の省エネ意識の向上に寄与する / 寄与した,電気代、燃料代を削減できる / できた,メンテナンス費用が抑制される / 抑制された,設備管理担当者の負担が減る / 減った,レジリエンス性が高まる / 高まった,技術的ハードルが高く実現が難しい / 難しかった,期待した省エネ・省CO2効果が得られるか
分からない / 得られなかった,導入費用が高い / 高かった,メンテナンス費用が増える / 増えた,メンテナンスやチューニングを担う人材・委託先の確保が
できるか分からない / 確保が難しい,BEMSによる運用データを活用できるか
分からない / 活用が難しい,設備管理担当者の負担が増える / 増えた,補助金に対する実績報告書の
作成が負担になる / 負担であった,</v>
      </c>
      <c r="AN154" s="21" t="str">
        <f>"列番号："&amp;COLUMN(AM154)&amp;"　行番号:"&amp;ROW()</f>
        <v>列番号：39　行番号:154</v>
      </c>
      <c r="AO154" s="12"/>
      <c r="AP154" s="14"/>
      <c r="AQ154" s="14"/>
      <c r="AR154" s="14"/>
      <c r="AS154" s="14"/>
      <c r="AT154" s="14"/>
      <c r="AU154" s="14"/>
      <c r="AV154" s="14"/>
      <c r="AW154" s="14"/>
      <c r="AX154" s="14"/>
      <c r="AY154" s="14"/>
      <c r="AZ154" s="14"/>
      <c r="BA154" s="14"/>
      <c r="BB154" s="14"/>
      <c r="BC154" s="14"/>
      <c r="BD154" s="15" t="s">
        <v>144</v>
      </c>
    </row>
    <row r="155" spans="37:56">
      <c r="AK155" s="25" t="s">
        <v>29</v>
      </c>
      <c r="AL155" s="33" t="str">
        <f>AL151</f>
        <v>CO2排出量を削減できる / できた</v>
      </c>
      <c r="AM155" s="33" t="str">
        <f t="shared" ref="AM155" si="42">AM151</f>
        <v>企業や建築物のイメージ向上に寄与する / 寄与した</v>
      </c>
      <c r="AN155" s="33" t="str">
        <f t="shared" ref="AN155" si="43">AN151</f>
        <v>不動産価値が向上する / 向上した</v>
      </c>
      <c r="AO155" s="33" t="str">
        <f t="shared" ref="AO155:BD155" si="44">AO151</f>
        <v>執務空間の快適性が高くなる / 高くなった</v>
      </c>
      <c r="AP155" s="33" t="str">
        <f t="shared" si="44"/>
        <v>環境教育やCSR活動の場として活用できる / 活用できた</v>
      </c>
      <c r="AQ155" s="33" t="str">
        <f t="shared" si="44"/>
        <v>利用者や勤務者の省エネ意識の向上に寄与する / 寄与した</v>
      </c>
      <c r="AR155" s="33" t="str">
        <f t="shared" si="44"/>
        <v>電気代、燃料代を削減できる / できた</v>
      </c>
      <c r="AS155" s="33" t="str">
        <f t="shared" si="44"/>
        <v>メンテナンス費用が抑制される / 抑制された</v>
      </c>
      <c r="AT155" s="33" t="str">
        <f t="shared" si="44"/>
        <v>設備管理担当者の負担が減る / 減った</v>
      </c>
      <c r="AU155" s="33" t="str">
        <f t="shared" si="44"/>
        <v>レジリエンス性が高まる / 高まった</v>
      </c>
      <c r="AV155" s="33" t="str">
        <f t="shared" si="44"/>
        <v>技術的ハードルが高く実現が難しい / 難しかった</v>
      </c>
      <c r="AW155" s="33" t="str">
        <f t="shared" si="44"/>
        <v>期待した省エネ・省CO2効果が得られるか
分からない / 得られなかった</v>
      </c>
      <c r="AX155" s="33" t="str">
        <f t="shared" si="44"/>
        <v>導入費用が高い / 高かった</v>
      </c>
      <c r="AY155" s="33" t="str">
        <f t="shared" si="44"/>
        <v>メンテナンス費用が増える / 増えた</v>
      </c>
      <c r="AZ155" s="33" t="str">
        <f t="shared" si="44"/>
        <v>メンテナンスやチューニングを担う人材・委託先の確保が
できるか分からない / 確保が難しい</v>
      </c>
      <c r="BA155" s="33" t="str">
        <f t="shared" si="44"/>
        <v>BEMSによる運用データを活用できるか
分からない / 活用が難しい</v>
      </c>
      <c r="BB155" s="33" t="str">
        <f t="shared" si="44"/>
        <v>設備管理担当者の負担が増える / 増えた</v>
      </c>
      <c r="BC155" s="33" t="str">
        <f t="shared" si="44"/>
        <v>補助金に対する実績報告書の
作成が負担になる / 負担であった</v>
      </c>
      <c r="BD155" s="79" t="str">
        <f t="shared" si="44"/>
        <v>その他</v>
      </c>
    </row>
    <row r="156" spans="37:56">
      <c r="AK156" s="25" t="s">
        <v>19</v>
      </c>
      <c r="AL156" s="371" t="b">
        <f>IF(AND(AL$140=FALSE,AL$144=FALSE),TRUE,FALSE)</f>
        <v>1</v>
      </c>
      <c r="AM156" s="371" t="b">
        <f t="shared" ref="AM156:AN156" si="45">IF(AND(AM$140=FALSE,AM$144=FALSE),TRUE,FALSE)</f>
        <v>1</v>
      </c>
      <c r="AN156" s="371" t="b">
        <f t="shared" si="45"/>
        <v>1</v>
      </c>
      <c r="AO156" s="371" t="b">
        <f t="shared" ref="AO156:BD156" si="46">IF(AND(AO$140=FALSE,AO$144=FALSE),TRUE,FALSE)</f>
        <v>1</v>
      </c>
      <c r="AP156" s="371" t="b">
        <f t="shared" si="46"/>
        <v>1</v>
      </c>
      <c r="AQ156" s="371" t="b">
        <f t="shared" si="46"/>
        <v>1</v>
      </c>
      <c r="AR156" s="371" t="b">
        <f t="shared" si="46"/>
        <v>1</v>
      </c>
      <c r="AS156" s="371" t="b">
        <f t="shared" si="46"/>
        <v>1</v>
      </c>
      <c r="AT156" s="371" t="b">
        <f t="shared" si="46"/>
        <v>1</v>
      </c>
      <c r="AU156" s="371" t="b">
        <f t="shared" si="46"/>
        <v>1</v>
      </c>
      <c r="AV156" s="371" t="b">
        <f t="shared" si="46"/>
        <v>1</v>
      </c>
      <c r="AW156" s="371" t="b">
        <f t="shared" si="46"/>
        <v>1</v>
      </c>
      <c r="AX156" s="371" t="b">
        <f t="shared" si="46"/>
        <v>1</v>
      </c>
      <c r="AY156" s="371" t="b">
        <f t="shared" si="46"/>
        <v>1</v>
      </c>
      <c r="AZ156" s="371" t="b">
        <f t="shared" si="46"/>
        <v>1</v>
      </c>
      <c r="BA156" s="371" t="b">
        <f t="shared" si="46"/>
        <v>1</v>
      </c>
      <c r="BB156" s="371" t="b">
        <f t="shared" si="46"/>
        <v>1</v>
      </c>
      <c r="BC156" s="371" t="b">
        <f t="shared" si="46"/>
        <v>1</v>
      </c>
      <c r="BD156" s="372" t="b">
        <f t="shared" si="46"/>
        <v>0</v>
      </c>
    </row>
    <row r="157" spans="37:56" ht="15.6" thickBot="1">
      <c r="AK157" s="27" t="s">
        <v>18</v>
      </c>
      <c r="AL157" s="28" t="str">
        <f t="shared" ref="AL157:AM157" si="47">IF(AL156,AL155,"")</f>
        <v>CO2排出量を削減できる / できた</v>
      </c>
      <c r="AM157" s="28" t="str">
        <f t="shared" si="47"/>
        <v>企業や建築物のイメージ向上に寄与する / 寄与した</v>
      </c>
      <c r="AN157" s="28" t="str">
        <f t="shared" ref="AN157" si="48">IF(AN156,AN155,"")</f>
        <v>不動産価値が向上する / 向上した</v>
      </c>
      <c r="AO157" s="28" t="str">
        <f t="shared" ref="AO157:AV157" si="49">IF(AO156,AO155,"")</f>
        <v>執務空間の快適性が高くなる / 高くなった</v>
      </c>
      <c r="AP157" s="28" t="str">
        <f t="shared" si="49"/>
        <v>環境教育やCSR活動の場として活用できる / 活用できた</v>
      </c>
      <c r="AQ157" s="28" t="str">
        <f t="shared" si="49"/>
        <v>利用者や勤務者の省エネ意識の向上に寄与する / 寄与した</v>
      </c>
      <c r="AR157" s="28" t="str">
        <f t="shared" si="49"/>
        <v>電気代、燃料代を削減できる / できた</v>
      </c>
      <c r="AS157" s="28" t="str">
        <f t="shared" si="49"/>
        <v>メンテナンス費用が抑制される / 抑制された</v>
      </c>
      <c r="AT157" s="28" t="str">
        <f t="shared" si="49"/>
        <v>設備管理担当者の負担が減る / 減った</v>
      </c>
      <c r="AU157" s="28" t="str">
        <f t="shared" si="49"/>
        <v>レジリエンス性が高まる / 高まった</v>
      </c>
      <c r="AV157" s="28" t="str">
        <f t="shared" si="49"/>
        <v>技術的ハードルが高く実現が難しい / 難しかった</v>
      </c>
      <c r="AW157" s="28" t="str">
        <f t="shared" ref="AW157:BC157" si="50">IF(AW156,AW155,"")</f>
        <v>期待した省エネ・省CO2効果が得られるか
分からない / 得られなかった</v>
      </c>
      <c r="AX157" s="28" t="str">
        <f t="shared" si="50"/>
        <v>導入費用が高い / 高かった</v>
      </c>
      <c r="AY157" s="28" t="str">
        <f t="shared" si="50"/>
        <v>メンテナンス費用が増える / 増えた</v>
      </c>
      <c r="AZ157" s="28" t="str">
        <f t="shared" si="50"/>
        <v>メンテナンスやチューニングを担う人材・委託先の確保が
できるか分からない / 確保が難しい</v>
      </c>
      <c r="BA157" s="28" t="str">
        <f t="shared" si="50"/>
        <v>BEMSによる運用データを活用できるか
分からない / 活用が難しい</v>
      </c>
      <c r="BB157" s="28" t="str">
        <f t="shared" si="50"/>
        <v>設備管理担当者の負担が増える / 増えた</v>
      </c>
      <c r="BC157" s="28" t="str">
        <f t="shared" si="50"/>
        <v>補助金に対する実績報告書の
作成が負担になる / 負担であった</v>
      </c>
      <c r="BD157" s="78" t="str">
        <f>BD153</f>
        <v/>
      </c>
    </row>
    <row r="158" spans="37:56">
      <c r="AK158" s="20" t="str">
        <f>$B$91&amp;" "&amp;"なし→あり"</f>
        <v>ZEBの導入前の印象と、導入後の実感についてお答えください。 なし→あり</v>
      </c>
      <c r="AL158" s="12" t="s">
        <v>26</v>
      </c>
      <c r="AM158" s="54" t="str">
        <f>IF(COUNTBLANK(AL161:BD161)=COUNTA(AL161:BD161),"無回答",AL161&amp;","&amp;AM161&amp;","&amp;AN161&amp;","&amp;AO161&amp;","&amp;AP161&amp;","&amp;AQ161&amp;","&amp;AR161&amp;","&amp;AS161&amp;","&amp;AT161&amp;","&amp;AU161&amp;","&amp;AV161&amp;","&amp;AW161&amp;","&amp;AX161&amp;","&amp;AY161&amp;","&amp;AZ161&amp;","&amp;BA161&amp;","&amp;BB161&amp;","&amp;BC161&amp;","&amp;BD161)</f>
        <v>無回答</v>
      </c>
      <c r="AN158" s="21" t="str">
        <f>"列番号："&amp;COLUMN(AM158)&amp;"　行番号:"&amp;ROW()</f>
        <v>列番号：39　行番号:158</v>
      </c>
      <c r="AO158" s="12"/>
      <c r="AP158" s="14"/>
      <c r="AQ158" s="14"/>
      <c r="AR158" s="14"/>
      <c r="AS158" s="14"/>
      <c r="AT158" s="14"/>
      <c r="AU158" s="14"/>
      <c r="AV158" s="14"/>
      <c r="AW158" s="14"/>
      <c r="AX158" s="14"/>
      <c r="AY158" s="14"/>
      <c r="AZ158" s="14"/>
      <c r="BA158" s="14"/>
      <c r="BB158" s="14"/>
      <c r="BC158" s="14"/>
      <c r="BD158" s="15" t="s">
        <v>144</v>
      </c>
    </row>
    <row r="159" spans="37:56">
      <c r="AK159" s="25" t="s">
        <v>29</v>
      </c>
      <c r="AL159" s="33" t="str">
        <f>AL155</f>
        <v>CO2排出量を削減できる / できた</v>
      </c>
      <c r="AM159" s="33" t="str">
        <f t="shared" ref="AM159" si="51">AM155</f>
        <v>企業や建築物のイメージ向上に寄与する / 寄与した</v>
      </c>
      <c r="AN159" s="33" t="str">
        <f t="shared" ref="AN159" si="52">AN155</f>
        <v>不動産価値が向上する / 向上した</v>
      </c>
      <c r="AO159" s="33" t="str">
        <f t="shared" ref="AO159:BD159" si="53">AO155</f>
        <v>執務空間の快適性が高くなる / 高くなった</v>
      </c>
      <c r="AP159" s="33" t="str">
        <f t="shared" si="53"/>
        <v>環境教育やCSR活動の場として活用できる / 活用できた</v>
      </c>
      <c r="AQ159" s="33" t="str">
        <f t="shared" si="53"/>
        <v>利用者や勤務者の省エネ意識の向上に寄与する / 寄与した</v>
      </c>
      <c r="AR159" s="33" t="str">
        <f t="shared" si="53"/>
        <v>電気代、燃料代を削減できる / できた</v>
      </c>
      <c r="AS159" s="33" t="str">
        <f t="shared" si="53"/>
        <v>メンテナンス費用が抑制される / 抑制された</v>
      </c>
      <c r="AT159" s="33" t="str">
        <f t="shared" si="53"/>
        <v>設備管理担当者の負担が減る / 減った</v>
      </c>
      <c r="AU159" s="33" t="str">
        <f t="shared" si="53"/>
        <v>レジリエンス性が高まる / 高まった</v>
      </c>
      <c r="AV159" s="33" t="str">
        <f t="shared" si="53"/>
        <v>技術的ハードルが高く実現が難しい / 難しかった</v>
      </c>
      <c r="AW159" s="33" t="str">
        <f t="shared" si="53"/>
        <v>期待した省エネ・省CO2効果が得られるか
分からない / 得られなかった</v>
      </c>
      <c r="AX159" s="33" t="str">
        <f t="shared" si="53"/>
        <v>導入費用が高い / 高かった</v>
      </c>
      <c r="AY159" s="33" t="str">
        <f t="shared" si="53"/>
        <v>メンテナンス費用が増える / 増えた</v>
      </c>
      <c r="AZ159" s="33" t="str">
        <f t="shared" si="53"/>
        <v>メンテナンスやチューニングを担う人材・委託先の確保が
できるか分からない / 確保が難しい</v>
      </c>
      <c r="BA159" s="33" t="str">
        <f t="shared" si="53"/>
        <v>BEMSによる運用データを活用できるか
分からない / 活用が難しい</v>
      </c>
      <c r="BB159" s="33" t="str">
        <f t="shared" si="53"/>
        <v>設備管理担当者の負担が増える / 増えた</v>
      </c>
      <c r="BC159" s="33" t="str">
        <f t="shared" si="53"/>
        <v>補助金に対する実績報告書の
作成が負担になる / 負担であった</v>
      </c>
      <c r="BD159" s="79" t="str">
        <f t="shared" si="53"/>
        <v>その他</v>
      </c>
    </row>
    <row r="160" spans="37:56">
      <c r="AK160" s="25" t="s">
        <v>19</v>
      </c>
      <c r="AL160" s="371" t="b">
        <f>IF(AND(AL$140=FALSE,AL$144=TRUE),TRUE,FALSE)</f>
        <v>0</v>
      </c>
      <c r="AM160" s="371" t="b">
        <f t="shared" ref="AM160:AN160" si="54">IF(AND(AM$140=FALSE,AM$144=TRUE),TRUE,FALSE)</f>
        <v>0</v>
      </c>
      <c r="AN160" s="371" t="b">
        <f t="shared" si="54"/>
        <v>0</v>
      </c>
      <c r="AO160" s="371" t="b">
        <f t="shared" ref="AO160:BD160" si="55">IF(AND(AO$140=FALSE,AO$144=TRUE),TRUE,FALSE)</f>
        <v>0</v>
      </c>
      <c r="AP160" s="371" t="b">
        <f t="shared" si="55"/>
        <v>0</v>
      </c>
      <c r="AQ160" s="371" t="b">
        <f t="shared" si="55"/>
        <v>0</v>
      </c>
      <c r="AR160" s="371" t="b">
        <f t="shared" si="55"/>
        <v>0</v>
      </c>
      <c r="AS160" s="371" t="b">
        <f t="shared" si="55"/>
        <v>0</v>
      </c>
      <c r="AT160" s="371" t="b">
        <f t="shared" si="55"/>
        <v>0</v>
      </c>
      <c r="AU160" s="371" t="b">
        <f t="shared" si="55"/>
        <v>0</v>
      </c>
      <c r="AV160" s="371" t="b">
        <f t="shared" si="55"/>
        <v>0</v>
      </c>
      <c r="AW160" s="371" t="b">
        <f t="shared" si="55"/>
        <v>0</v>
      </c>
      <c r="AX160" s="371" t="b">
        <f t="shared" si="55"/>
        <v>0</v>
      </c>
      <c r="AY160" s="371" t="b">
        <f t="shared" si="55"/>
        <v>0</v>
      </c>
      <c r="AZ160" s="371" t="b">
        <f t="shared" si="55"/>
        <v>0</v>
      </c>
      <c r="BA160" s="371" t="b">
        <f t="shared" si="55"/>
        <v>0</v>
      </c>
      <c r="BB160" s="371" t="b">
        <f t="shared" si="55"/>
        <v>0</v>
      </c>
      <c r="BC160" s="371" t="b">
        <f t="shared" si="55"/>
        <v>0</v>
      </c>
      <c r="BD160" s="372" t="b">
        <f t="shared" si="55"/>
        <v>0</v>
      </c>
    </row>
    <row r="161" spans="37:56" ht="15.6" thickBot="1">
      <c r="AK161" s="27" t="s">
        <v>18</v>
      </c>
      <c r="AL161" s="28" t="str">
        <f t="shared" ref="AL161:AM161" si="56">IF(AL160,AL159,"")</f>
        <v/>
      </c>
      <c r="AM161" s="28" t="str">
        <f t="shared" si="56"/>
        <v/>
      </c>
      <c r="AN161" s="28" t="str">
        <f t="shared" ref="AN161" si="57">IF(AN160,AN159,"")</f>
        <v/>
      </c>
      <c r="AO161" s="28" t="str">
        <f t="shared" ref="AO161:AV161" si="58">IF(AO160,AO159,"")</f>
        <v/>
      </c>
      <c r="AP161" s="28" t="str">
        <f t="shared" si="58"/>
        <v/>
      </c>
      <c r="AQ161" s="28" t="str">
        <f t="shared" si="58"/>
        <v/>
      </c>
      <c r="AR161" s="28" t="str">
        <f t="shared" si="58"/>
        <v/>
      </c>
      <c r="AS161" s="28" t="str">
        <f t="shared" si="58"/>
        <v/>
      </c>
      <c r="AT161" s="28" t="str">
        <f t="shared" si="58"/>
        <v/>
      </c>
      <c r="AU161" s="28" t="str">
        <f t="shared" si="58"/>
        <v/>
      </c>
      <c r="AV161" s="28" t="str">
        <f t="shared" si="58"/>
        <v/>
      </c>
      <c r="AW161" s="28" t="str">
        <f t="shared" ref="AW161:BC161" si="59">IF(AW160,AW159,"")</f>
        <v/>
      </c>
      <c r="AX161" s="28" t="str">
        <f t="shared" si="59"/>
        <v/>
      </c>
      <c r="AY161" s="28" t="str">
        <f t="shared" si="59"/>
        <v/>
      </c>
      <c r="AZ161" s="28" t="str">
        <f t="shared" si="59"/>
        <v/>
      </c>
      <c r="BA161" s="28" t="str">
        <f t="shared" si="59"/>
        <v/>
      </c>
      <c r="BB161" s="28" t="str">
        <f t="shared" si="59"/>
        <v/>
      </c>
      <c r="BC161" s="28" t="str">
        <f t="shared" si="59"/>
        <v/>
      </c>
      <c r="BD161" s="78" t="str">
        <f>BD157</f>
        <v/>
      </c>
    </row>
    <row r="162" spans="37:56">
      <c r="AK162" s="20" t="str">
        <f>U92&amp;" "&amp;Z92</f>
        <v>導入前の印象 導入後の実感</v>
      </c>
      <c r="AL162" s="40"/>
      <c r="AM162" s="11"/>
      <c r="AN162" s="11"/>
      <c r="AO162" s="11"/>
      <c r="AP162" s="11"/>
      <c r="AQ162" s="11"/>
      <c r="AR162" s="11"/>
      <c r="AS162" s="11"/>
      <c r="AT162" s="11"/>
      <c r="AU162" s="11"/>
      <c r="AV162" s="11"/>
      <c r="AW162" s="11"/>
      <c r="AX162" s="11"/>
      <c r="AY162" s="11"/>
    </row>
    <row r="163" spans="37:56" ht="15.6" thickBot="1">
      <c r="AK163" s="27" t="s">
        <v>29</v>
      </c>
      <c r="AL163" s="77" t="s">
        <v>50</v>
      </c>
      <c r="AM163" s="11"/>
      <c r="AN163" s="11"/>
      <c r="AO163" s="11"/>
      <c r="AP163" s="11"/>
      <c r="AQ163" s="11"/>
      <c r="AR163" s="11"/>
      <c r="AS163" s="11"/>
      <c r="AT163" s="11"/>
      <c r="AU163" s="11"/>
      <c r="AV163" s="11"/>
      <c r="AW163" s="11"/>
      <c r="AX163" s="11"/>
      <c r="AY163" s="11"/>
    </row>
    <row r="164" spans="37:56" ht="15.6" thickBot="1">
      <c r="AK164" s="11"/>
      <c r="AL164" s="11"/>
      <c r="AM164" s="11"/>
      <c r="AN164" s="11"/>
      <c r="AO164" s="11"/>
      <c r="AP164" s="11"/>
      <c r="AQ164" s="11"/>
      <c r="AR164" s="11"/>
      <c r="AS164" s="11"/>
      <c r="AT164" s="11"/>
      <c r="AU164" s="11"/>
    </row>
    <row r="165" spans="37:56">
      <c r="AK165" s="88" t="str">
        <f>$U$92&amp;" "&amp;AL$139</f>
        <v>導入前の印象 CO2排出量を削減できる / できた</v>
      </c>
      <c r="AL165" s="12" t="s">
        <v>17</v>
      </c>
      <c r="AM165" s="285" t="str">
        <f>IF(AL$140,"あり","なし")</f>
        <v>なし</v>
      </c>
      <c r="AN165" s="21" t="str">
        <f t="shared" ref="AN165:AN201" si="60">"列番号："&amp;COLUMN(AM165)&amp;"　行番号:"&amp;ROW()</f>
        <v>列番号：39　行番号:165</v>
      </c>
      <c r="AO165" s="72"/>
      <c r="AP165" s="11"/>
      <c r="AQ165" s="11"/>
      <c r="AR165" s="11"/>
      <c r="AS165" s="11"/>
      <c r="AT165" s="11"/>
      <c r="AU165" s="11"/>
      <c r="AV165" s="11"/>
      <c r="AW165" s="11"/>
      <c r="AX165" s="11"/>
      <c r="AY165" s="11"/>
      <c r="AZ165" s="11"/>
    </row>
    <row r="166" spans="37:56">
      <c r="AK166" s="89" t="str">
        <f>$U$92&amp;" "&amp;AM$139</f>
        <v>導入前の印象 企業や建築物のイメージ向上に寄与する / 寄与した</v>
      </c>
      <c r="AL166" s="32" t="s">
        <v>17</v>
      </c>
      <c r="AM166" s="286" t="str">
        <f>IF(AM$140,"あり","なし")</f>
        <v>なし</v>
      </c>
      <c r="AN166" s="33" t="str">
        <f t="shared" si="60"/>
        <v>列番号：39　行番号:166</v>
      </c>
      <c r="AO166" s="79"/>
      <c r="AP166" s="11"/>
      <c r="AQ166" s="11"/>
      <c r="AR166" s="11"/>
      <c r="AS166" s="11"/>
      <c r="AT166" s="11"/>
      <c r="AU166" s="11"/>
    </row>
    <row r="167" spans="37:56">
      <c r="AK167" s="89" t="str">
        <f>$U$92&amp;" "&amp;AN$139</f>
        <v>導入前の印象 不動産価値が向上する / 向上した</v>
      </c>
      <c r="AL167" s="32" t="s">
        <v>17</v>
      </c>
      <c r="AM167" s="286" t="str">
        <f>IF(AN$140,"あり","なし")</f>
        <v>なし</v>
      </c>
      <c r="AN167" s="33" t="str">
        <f t="shared" si="60"/>
        <v>列番号：39　行番号:167</v>
      </c>
      <c r="AO167" s="79"/>
      <c r="AP167" s="11"/>
      <c r="AQ167" s="11"/>
      <c r="AR167" s="11"/>
      <c r="AS167" s="11"/>
      <c r="AT167" s="11"/>
      <c r="AU167" s="11"/>
    </row>
    <row r="168" spans="37:56">
      <c r="AK168" s="89" t="str">
        <f>$U$92&amp;" "&amp;AO$139</f>
        <v>導入前の印象 執務空間の快適性が高くなる / 高くなった</v>
      </c>
      <c r="AL168" s="32" t="s">
        <v>17</v>
      </c>
      <c r="AM168" s="286" t="str">
        <f>IF(AO$140,"あり","なし")</f>
        <v>なし</v>
      </c>
      <c r="AN168" s="33" t="str">
        <f t="shared" si="60"/>
        <v>列番号：39　行番号:168</v>
      </c>
      <c r="AO168" s="79"/>
      <c r="AP168" s="11"/>
      <c r="AQ168" s="11"/>
      <c r="AR168" s="11"/>
      <c r="AS168" s="11"/>
      <c r="AT168" s="11"/>
      <c r="AU168" s="11"/>
    </row>
    <row r="169" spans="37:56">
      <c r="AK169" s="89" t="str">
        <f>$U$92&amp;" "&amp;AP$139</f>
        <v>導入前の印象 環境教育やCSR活動の場として活用できる / 活用できた</v>
      </c>
      <c r="AL169" s="32" t="s">
        <v>17</v>
      </c>
      <c r="AM169" s="286" t="str">
        <f>IF(AP$140,"あり","なし")</f>
        <v>なし</v>
      </c>
      <c r="AN169" s="33" t="str">
        <f t="shared" si="60"/>
        <v>列番号：39　行番号:169</v>
      </c>
      <c r="AO169" s="79"/>
      <c r="AP169" s="11"/>
      <c r="AQ169" s="11"/>
      <c r="AR169" s="11"/>
      <c r="AS169" s="11"/>
      <c r="AT169" s="11"/>
      <c r="AU169" s="11"/>
    </row>
    <row r="170" spans="37:56">
      <c r="AK170" s="89" t="str">
        <f>$U$92&amp;" "&amp;AQ$139</f>
        <v>導入前の印象 利用者や勤務者の省エネ意識の向上に寄与する / 寄与した</v>
      </c>
      <c r="AL170" s="32" t="s">
        <v>17</v>
      </c>
      <c r="AM170" s="286" t="str">
        <f>IF(AQ$140,"あり","なし")</f>
        <v>なし</v>
      </c>
      <c r="AN170" s="33" t="str">
        <f t="shared" si="60"/>
        <v>列番号：39　行番号:170</v>
      </c>
      <c r="AO170" s="79"/>
      <c r="AP170" s="11"/>
      <c r="AQ170" s="11"/>
      <c r="AR170" s="11"/>
      <c r="AS170" s="11"/>
      <c r="AT170" s="11"/>
      <c r="AU170" s="11"/>
    </row>
    <row r="171" spans="37:56">
      <c r="AK171" s="89" t="str">
        <f>$U$92&amp;" "&amp;AR$139</f>
        <v>導入前の印象 電気代、燃料代を削減できる / できた</v>
      </c>
      <c r="AL171" s="32" t="s">
        <v>17</v>
      </c>
      <c r="AM171" s="286" t="str">
        <f>IF(AR$140,"あり","なし")</f>
        <v>なし</v>
      </c>
      <c r="AN171" s="33" t="str">
        <f t="shared" si="60"/>
        <v>列番号：39　行番号:171</v>
      </c>
      <c r="AO171" s="79"/>
      <c r="AP171" s="11"/>
      <c r="AQ171" s="11"/>
      <c r="AR171" s="11"/>
      <c r="AS171" s="11"/>
      <c r="AT171" s="11"/>
      <c r="AU171" s="11"/>
    </row>
    <row r="172" spans="37:56">
      <c r="AK172" s="89" t="str">
        <f>$U$92&amp;" "&amp;AS$139</f>
        <v>導入前の印象 メンテナンス費用が抑制される / 抑制された</v>
      </c>
      <c r="AL172" s="32" t="s">
        <v>17</v>
      </c>
      <c r="AM172" s="286" t="str">
        <f>IF(AS$140,"あり","なし")</f>
        <v>なし</v>
      </c>
      <c r="AN172" s="33" t="str">
        <f t="shared" si="60"/>
        <v>列番号：39　行番号:172</v>
      </c>
      <c r="AO172" s="79"/>
      <c r="AP172" s="11"/>
      <c r="AQ172" s="11"/>
      <c r="AR172" s="11"/>
      <c r="AS172" s="11"/>
      <c r="AT172" s="11"/>
      <c r="AU172" s="11"/>
    </row>
    <row r="173" spans="37:56">
      <c r="AK173" s="89" t="str">
        <f>$U$92&amp;" "&amp;AT$139</f>
        <v>導入前の印象 設備管理担当者の負担が減る / 減った</v>
      </c>
      <c r="AL173" s="32" t="s">
        <v>17</v>
      </c>
      <c r="AM173" s="286" t="str">
        <f>IF(AT$140,"あり","なし")</f>
        <v>なし</v>
      </c>
      <c r="AN173" s="33" t="str">
        <f t="shared" si="60"/>
        <v>列番号：39　行番号:173</v>
      </c>
      <c r="AO173" s="79"/>
      <c r="AP173" s="11"/>
      <c r="AQ173" s="11"/>
      <c r="AR173" s="11"/>
      <c r="AS173" s="11"/>
      <c r="AT173" s="11"/>
      <c r="AU173" s="11"/>
    </row>
    <row r="174" spans="37:56">
      <c r="AK174" s="89" t="str">
        <f>$U$92&amp;" "&amp;AU$139</f>
        <v>導入前の印象 レジリエンス性が高まる / 高まった</v>
      </c>
      <c r="AL174" s="32" t="s">
        <v>17</v>
      </c>
      <c r="AM174" s="286" t="str">
        <f>IF(AU$140,"あり","なし")</f>
        <v>なし</v>
      </c>
      <c r="AN174" s="33" t="str">
        <f t="shared" si="60"/>
        <v>列番号：39　行番号:174</v>
      </c>
      <c r="AO174" s="79"/>
      <c r="AP174" s="11"/>
      <c r="AQ174" s="11"/>
      <c r="AR174" s="11"/>
      <c r="AS174" s="11"/>
      <c r="AT174" s="11"/>
      <c r="AU174" s="11"/>
    </row>
    <row r="175" spans="37:56">
      <c r="AK175" s="89" t="str">
        <f>$U$92&amp;" "&amp;AV$139</f>
        <v>導入前の印象 技術的ハードルが高く実現が難しい / 難しかった</v>
      </c>
      <c r="AL175" s="32" t="s">
        <v>17</v>
      </c>
      <c r="AM175" s="286" t="str">
        <f>IF(AV$140,"あり","なし")</f>
        <v>なし</v>
      </c>
      <c r="AN175" s="33" t="str">
        <f t="shared" si="60"/>
        <v>列番号：39　行番号:175</v>
      </c>
      <c r="AO175" s="79"/>
      <c r="AP175" s="11"/>
      <c r="AQ175" s="11"/>
      <c r="AR175" s="11"/>
      <c r="AS175" s="11"/>
      <c r="AT175" s="11"/>
      <c r="AU175" s="11"/>
    </row>
    <row r="176" spans="37:56">
      <c r="AK176" s="89" t="str">
        <f>$U$92&amp;" "&amp;AW$139</f>
        <v>導入前の印象 期待した省エネ・省CO2効果が得られるか
分からない / 得られなかった</v>
      </c>
      <c r="AL176" s="32" t="s">
        <v>17</v>
      </c>
      <c r="AM176" s="286" t="str">
        <f>IF(AW$140,"あり","なし")</f>
        <v>なし</v>
      </c>
      <c r="AN176" s="33" t="str">
        <f t="shared" si="60"/>
        <v>列番号：39　行番号:176</v>
      </c>
      <c r="AO176" s="79"/>
      <c r="AP176" s="11"/>
      <c r="AQ176" s="11"/>
      <c r="AR176" s="11"/>
      <c r="AS176" s="11"/>
      <c r="AT176" s="11"/>
      <c r="AU176" s="11"/>
    </row>
    <row r="177" spans="37:47">
      <c r="AK177" s="89" t="str">
        <f>$U$92&amp;" "&amp;AX$139</f>
        <v>導入前の印象 導入費用が高い / 高かった</v>
      </c>
      <c r="AL177" s="32" t="s">
        <v>17</v>
      </c>
      <c r="AM177" s="286" t="str">
        <f>IF(AX$140,"あり","なし")</f>
        <v>なし</v>
      </c>
      <c r="AN177" s="33" t="str">
        <f t="shared" si="60"/>
        <v>列番号：39　行番号:177</v>
      </c>
      <c r="AO177" s="79"/>
      <c r="AP177" s="11"/>
      <c r="AQ177" s="11"/>
      <c r="AR177" s="11"/>
      <c r="AS177" s="11"/>
      <c r="AT177" s="11"/>
      <c r="AU177" s="11"/>
    </row>
    <row r="178" spans="37:47">
      <c r="AK178" s="89" t="str">
        <f>$U$92&amp;" "&amp;AY$139</f>
        <v>導入前の印象 メンテナンス費用が増える / 増えた</v>
      </c>
      <c r="AL178" s="32" t="s">
        <v>17</v>
      </c>
      <c r="AM178" s="286" t="str">
        <f>IF(AY$140,"あり","なし")</f>
        <v>なし</v>
      </c>
      <c r="AN178" s="33" t="str">
        <f t="shared" si="60"/>
        <v>列番号：39　行番号:178</v>
      </c>
      <c r="AO178" s="79"/>
      <c r="AP178" s="11"/>
      <c r="AQ178" s="11"/>
      <c r="AR178" s="11"/>
    </row>
    <row r="179" spans="37:47">
      <c r="AK179" s="89" t="str">
        <f>$U$92&amp;" "&amp;AZ$139</f>
        <v>導入前の印象 メンテナンスやチューニングを担う人材・委託先の確保が
できるか分からない / 確保が難しい</v>
      </c>
      <c r="AL179" s="32" t="s">
        <v>17</v>
      </c>
      <c r="AM179" s="286" t="str">
        <f>IF(AZ$140,"あり","なし")</f>
        <v>なし</v>
      </c>
      <c r="AN179" s="33" t="str">
        <f t="shared" si="60"/>
        <v>列番号：39　行番号:179</v>
      </c>
      <c r="AO179" s="79"/>
    </row>
    <row r="180" spans="37:47">
      <c r="AK180" s="89" t="str">
        <f>$U$92&amp;" "&amp;BA$139</f>
        <v>導入前の印象 BEMSによる運用データを活用できるか
分からない / 活用が難しい</v>
      </c>
      <c r="AL180" s="32" t="s">
        <v>17</v>
      </c>
      <c r="AM180" s="286" t="str">
        <f>IF(BA$140,"あり","なし")</f>
        <v>なし</v>
      </c>
      <c r="AN180" s="33" t="str">
        <f t="shared" si="60"/>
        <v>列番号：39　行番号:180</v>
      </c>
      <c r="AO180" s="79"/>
      <c r="AS180" s="11"/>
      <c r="AT180" s="11"/>
      <c r="AU180" s="11"/>
    </row>
    <row r="181" spans="37:47">
      <c r="AK181" s="89" t="str">
        <f>$U$92&amp;" "&amp;BB$139</f>
        <v>導入前の印象 設備管理担当者の負担が増える / 増えた</v>
      </c>
      <c r="AL181" s="32" t="s">
        <v>17</v>
      </c>
      <c r="AM181" s="286" t="str">
        <f>IF(BB$140,"あり","なし")</f>
        <v>なし</v>
      </c>
      <c r="AN181" s="33" t="str">
        <f t="shared" si="60"/>
        <v>列番号：39　行番号:181</v>
      </c>
      <c r="AO181" s="16"/>
      <c r="AP181" s="11"/>
      <c r="AQ181" s="11"/>
      <c r="AR181" s="11"/>
      <c r="AS181" s="11"/>
      <c r="AT181" s="11"/>
      <c r="AU181" s="11"/>
    </row>
    <row r="182" spans="37:47" ht="15.6" thickBot="1">
      <c r="AK182" s="90" t="str">
        <f>$U$92&amp;" "&amp;BC$139</f>
        <v>導入前の印象 補助金に対する実績報告書の
作成が負担になる / 負担であった</v>
      </c>
      <c r="AL182" s="35" t="s">
        <v>17</v>
      </c>
      <c r="AM182" s="287" t="str">
        <f>IF(BC$140,"あり","なし")</f>
        <v>なし</v>
      </c>
      <c r="AN182" s="28" t="str">
        <f t="shared" si="60"/>
        <v>列番号：39　行番号:182</v>
      </c>
      <c r="AO182" s="17"/>
      <c r="AP182" s="11"/>
      <c r="AQ182" s="11"/>
      <c r="AR182" s="11"/>
      <c r="AS182" s="11"/>
      <c r="AT182" s="11"/>
      <c r="AU182" s="11"/>
    </row>
    <row r="183" spans="37:47" ht="15.6" thickBot="1">
      <c r="AK183" s="11"/>
      <c r="AN183" s="11"/>
      <c r="AO183" s="11"/>
      <c r="AP183" s="11"/>
      <c r="AQ183" s="11"/>
      <c r="AR183" s="11"/>
      <c r="AS183" s="11"/>
      <c r="AT183" s="11"/>
      <c r="AU183" s="11"/>
    </row>
    <row r="184" spans="37:47">
      <c r="AK184" s="88" t="str">
        <f>$Z$92&amp;" "&amp;AL$139</f>
        <v>導入後の実感 CO2排出量を削減できる / できた</v>
      </c>
      <c r="AL184" s="12" t="s">
        <v>17</v>
      </c>
      <c r="AM184" s="285" t="str">
        <f>IF(AL$144,"あり","なし")</f>
        <v>なし</v>
      </c>
      <c r="AN184" s="21" t="str">
        <f t="shared" si="60"/>
        <v>列番号：39　行番号:184</v>
      </c>
      <c r="AO184" s="72"/>
      <c r="AP184" s="11"/>
      <c r="AQ184" s="11"/>
      <c r="AR184" s="11"/>
      <c r="AS184" s="11"/>
      <c r="AT184" s="11"/>
      <c r="AU184" s="11"/>
    </row>
    <row r="185" spans="37:47">
      <c r="AK185" s="89" t="str">
        <f>$Z$92&amp;" "&amp;AM$139</f>
        <v>導入後の実感 企業や建築物のイメージ向上に寄与する / 寄与した</v>
      </c>
      <c r="AL185" s="32" t="s">
        <v>17</v>
      </c>
      <c r="AM185" s="286" t="str">
        <f>IF(AM$144,"あり","なし")</f>
        <v>なし</v>
      </c>
      <c r="AN185" s="33" t="str">
        <f t="shared" si="60"/>
        <v>列番号：39　行番号:185</v>
      </c>
      <c r="AO185" s="79"/>
      <c r="AP185" s="11"/>
      <c r="AQ185" s="11"/>
      <c r="AR185" s="11"/>
      <c r="AS185" s="11"/>
      <c r="AT185" s="11"/>
      <c r="AU185" s="11"/>
    </row>
    <row r="186" spans="37:47">
      <c r="AK186" s="89" t="str">
        <f>$Z$92&amp;" "&amp;AN$139</f>
        <v>導入後の実感 不動産価値が向上する / 向上した</v>
      </c>
      <c r="AL186" s="32" t="s">
        <v>17</v>
      </c>
      <c r="AM186" s="286" t="str">
        <f>IF(AN$144,"あり","なし")</f>
        <v>なし</v>
      </c>
      <c r="AN186" s="33" t="str">
        <f t="shared" si="60"/>
        <v>列番号：39　行番号:186</v>
      </c>
      <c r="AO186" s="79"/>
      <c r="AP186" s="11"/>
      <c r="AQ186" s="11"/>
      <c r="AR186" s="11"/>
      <c r="AS186" s="11"/>
      <c r="AT186" s="11"/>
      <c r="AU186" s="11"/>
    </row>
    <row r="187" spans="37:47">
      <c r="AK187" s="89" t="str">
        <f>$Z$92&amp;" "&amp;AO$139</f>
        <v>導入後の実感 執務空間の快適性が高くなる / 高くなった</v>
      </c>
      <c r="AL187" s="32" t="s">
        <v>17</v>
      </c>
      <c r="AM187" s="286" t="str">
        <f>IF(AO$144,"あり","なし")</f>
        <v>なし</v>
      </c>
      <c r="AN187" s="33" t="str">
        <f t="shared" si="60"/>
        <v>列番号：39　行番号:187</v>
      </c>
      <c r="AO187" s="79"/>
      <c r="AP187" s="11"/>
      <c r="AQ187" s="11"/>
      <c r="AR187" s="11"/>
      <c r="AS187" s="11"/>
      <c r="AT187" s="11"/>
      <c r="AU187" s="11"/>
    </row>
    <row r="188" spans="37:47">
      <c r="AK188" s="89" t="str">
        <f>$Z$92&amp;" "&amp;AP$139</f>
        <v>導入後の実感 環境教育やCSR活動の場として活用できる / 活用できた</v>
      </c>
      <c r="AL188" s="32" t="s">
        <v>17</v>
      </c>
      <c r="AM188" s="286" t="str">
        <f>IF(AP$144,"あり","なし")</f>
        <v>なし</v>
      </c>
      <c r="AN188" s="33" t="str">
        <f t="shared" si="60"/>
        <v>列番号：39　行番号:188</v>
      </c>
      <c r="AO188" s="79"/>
      <c r="AP188" s="11"/>
      <c r="AQ188" s="11"/>
      <c r="AR188" s="11"/>
      <c r="AS188" s="11"/>
      <c r="AT188" s="11"/>
      <c r="AU188" s="11"/>
    </row>
    <row r="189" spans="37:47">
      <c r="AK189" s="89" t="str">
        <f>$Z$92&amp;" "&amp;AQ$139</f>
        <v>導入後の実感 利用者や勤務者の省エネ意識の向上に寄与する / 寄与した</v>
      </c>
      <c r="AL189" s="32" t="s">
        <v>17</v>
      </c>
      <c r="AM189" s="286" t="str">
        <f>IF(AQ$144,"あり","なし")</f>
        <v>なし</v>
      </c>
      <c r="AN189" s="33" t="str">
        <f t="shared" si="60"/>
        <v>列番号：39　行番号:189</v>
      </c>
      <c r="AO189" s="79"/>
      <c r="AP189" s="11"/>
      <c r="AQ189" s="11"/>
      <c r="AR189" s="11"/>
      <c r="AS189" s="11"/>
      <c r="AT189" s="11"/>
      <c r="AU189" s="11"/>
    </row>
    <row r="190" spans="37:47">
      <c r="AK190" s="89" t="str">
        <f>$Z$92&amp;" "&amp;AR$139</f>
        <v>導入後の実感 電気代、燃料代を削減できる / できた</v>
      </c>
      <c r="AL190" s="32" t="s">
        <v>17</v>
      </c>
      <c r="AM190" s="286" t="str">
        <f>IF(AR$144,"あり","なし")</f>
        <v>なし</v>
      </c>
      <c r="AN190" s="33" t="str">
        <f t="shared" si="60"/>
        <v>列番号：39　行番号:190</v>
      </c>
      <c r="AO190" s="79"/>
      <c r="AP190" s="11"/>
      <c r="AQ190" s="11"/>
      <c r="AR190" s="11"/>
      <c r="AS190" s="11"/>
      <c r="AT190" s="11"/>
      <c r="AU190" s="11"/>
    </row>
    <row r="191" spans="37:47">
      <c r="AK191" s="89" t="str">
        <f>$Z$92&amp;" "&amp;AS$139</f>
        <v>導入後の実感 メンテナンス費用が抑制される / 抑制された</v>
      </c>
      <c r="AL191" s="32" t="s">
        <v>17</v>
      </c>
      <c r="AM191" s="286" t="str">
        <f>IF(AS$144,"あり","なし")</f>
        <v>なし</v>
      </c>
      <c r="AN191" s="33" t="str">
        <f t="shared" si="60"/>
        <v>列番号：39　行番号:191</v>
      </c>
      <c r="AO191" s="79"/>
      <c r="AP191" s="11"/>
      <c r="AQ191" s="11"/>
      <c r="AR191" s="11"/>
      <c r="AS191" s="11"/>
      <c r="AT191" s="11"/>
      <c r="AU191" s="11"/>
    </row>
    <row r="192" spans="37:47">
      <c r="AK192" s="89" t="str">
        <f>$Z$92&amp;" "&amp;AT$139</f>
        <v>導入後の実感 設備管理担当者の負担が減る / 減った</v>
      </c>
      <c r="AL192" s="32" t="s">
        <v>17</v>
      </c>
      <c r="AM192" s="286" t="str">
        <f>IF(AT$144,"あり","なし")</f>
        <v>なし</v>
      </c>
      <c r="AN192" s="33" t="str">
        <f t="shared" si="60"/>
        <v>列番号：39　行番号:192</v>
      </c>
      <c r="AO192" s="79"/>
      <c r="AP192" s="11"/>
      <c r="AQ192" s="11"/>
      <c r="AR192" s="11"/>
      <c r="AS192" s="11"/>
      <c r="AT192" s="11"/>
      <c r="AU192" s="11"/>
    </row>
    <row r="193" spans="37:46">
      <c r="AK193" s="89" t="str">
        <f>$Z$92&amp;" "&amp;AU$139</f>
        <v>導入後の実感 レジリエンス性が高まる / 高まった</v>
      </c>
      <c r="AL193" s="32" t="s">
        <v>17</v>
      </c>
      <c r="AM193" s="286" t="str">
        <f>IF(AU$144,"あり","なし")</f>
        <v>なし</v>
      </c>
      <c r="AN193" s="33" t="str">
        <f t="shared" si="60"/>
        <v>列番号：39　行番号:193</v>
      </c>
      <c r="AO193" s="79"/>
      <c r="AP193" s="11"/>
      <c r="AQ193" s="11"/>
      <c r="AR193" s="11"/>
      <c r="AS193" s="11"/>
      <c r="AT193" s="11"/>
    </row>
    <row r="194" spans="37:46">
      <c r="AK194" s="89" t="str">
        <f>$Z$92&amp;" "&amp;AV$139</f>
        <v>導入後の実感 技術的ハードルが高く実現が難しい / 難しかった</v>
      </c>
      <c r="AL194" s="32" t="s">
        <v>17</v>
      </c>
      <c r="AM194" s="286" t="str">
        <f>IF(AV$144,"あり","なし")</f>
        <v>なし</v>
      </c>
      <c r="AN194" s="33" t="str">
        <f t="shared" si="60"/>
        <v>列番号：39　行番号:194</v>
      </c>
      <c r="AO194" s="79"/>
      <c r="AP194" s="11"/>
      <c r="AQ194" s="11"/>
      <c r="AR194" s="11"/>
      <c r="AS194" s="11"/>
      <c r="AT194" s="11"/>
    </row>
    <row r="195" spans="37:46">
      <c r="AK195" s="89" t="str">
        <f>$Z$92&amp;" "&amp;AW$139</f>
        <v>導入後の実感 期待した省エネ・省CO2効果が得られるか
分からない / 得られなかった</v>
      </c>
      <c r="AL195" s="32" t="s">
        <v>17</v>
      </c>
      <c r="AM195" s="286" t="str">
        <f>IF(AW$144,"あり","なし")</f>
        <v>なし</v>
      </c>
      <c r="AN195" s="33" t="str">
        <f t="shared" si="60"/>
        <v>列番号：39　行番号:195</v>
      </c>
      <c r="AO195" s="79"/>
      <c r="AP195" s="11"/>
      <c r="AQ195" s="11"/>
      <c r="AR195" s="11"/>
      <c r="AS195" s="11"/>
      <c r="AT195" s="11"/>
    </row>
    <row r="196" spans="37:46">
      <c r="AK196" s="89" t="str">
        <f>$Z$92&amp;" "&amp;AX$139</f>
        <v>導入後の実感 導入費用が高い / 高かった</v>
      </c>
      <c r="AL196" s="32" t="s">
        <v>17</v>
      </c>
      <c r="AM196" s="286" t="str">
        <f>IF(AX$144,"あり","なし")</f>
        <v>なし</v>
      </c>
      <c r="AN196" s="33" t="str">
        <f t="shared" si="60"/>
        <v>列番号：39　行番号:196</v>
      </c>
      <c r="AO196" s="79"/>
      <c r="AP196" s="11"/>
      <c r="AQ196" s="11"/>
      <c r="AR196" s="11"/>
      <c r="AS196" s="11"/>
    </row>
    <row r="197" spans="37:46">
      <c r="AK197" s="89" t="str">
        <f>$Z$92&amp;" "&amp;AY$139</f>
        <v>導入後の実感 メンテナンス費用が増える / 増えた</v>
      </c>
      <c r="AL197" s="32" t="s">
        <v>17</v>
      </c>
      <c r="AM197" s="286" t="str">
        <f>IF(AY$144,"あり","なし")</f>
        <v>なし</v>
      </c>
      <c r="AN197" s="33" t="str">
        <f t="shared" si="60"/>
        <v>列番号：39　行番号:197</v>
      </c>
      <c r="AO197" s="79"/>
      <c r="AP197" s="11"/>
      <c r="AQ197" s="11"/>
      <c r="AR197" s="11"/>
    </row>
    <row r="198" spans="37:46">
      <c r="AK198" s="89" t="str">
        <f>$Z$92&amp;" "&amp;AZ$139</f>
        <v>導入後の実感 メンテナンスやチューニングを担う人材・委託先の確保が
できるか分からない / 確保が難しい</v>
      </c>
      <c r="AL198" s="32" t="s">
        <v>17</v>
      </c>
      <c r="AM198" s="286" t="str">
        <f>IF(AZ$144,"あり","なし")</f>
        <v>なし</v>
      </c>
      <c r="AN198" s="33" t="str">
        <f t="shared" si="60"/>
        <v>列番号：39　行番号:198</v>
      </c>
      <c r="AO198" s="79"/>
      <c r="AP198" s="11"/>
      <c r="AQ198" s="11"/>
      <c r="AR198" s="11"/>
    </row>
    <row r="199" spans="37:46">
      <c r="AK199" s="89" t="str">
        <f>$Z$92&amp;" "&amp;BA$139</f>
        <v>導入後の実感 BEMSによる運用データを活用できるか
分からない / 活用が難しい</v>
      </c>
      <c r="AL199" s="32" t="s">
        <v>17</v>
      </c>
      <c r="AM199" s="286" t="str">
        <f>IF(BA$144,"あり","なし")</f>
        <v>なし</v>
      </c>
      <c r="AN199" s="33" t="str">
        <f t="shared" si="60"/>
        <v>列番号：39　行番号:199</v>
      </c>
      <c r="AO199" s="79"/>
    </row>
    <row r="200" spans="37:46">
      <c r="AK200" s="89" t="str">
        <f>$Z$92&amp;" "&amp;BB$139</f>
        <v>導入後の実感 設備管理担当者の負担が増える / 増えた</v>
      </c>
      <c r="AL200" s="32" t="s">
        <v>17</v>
      </c>
      <c r="AM200" s="286" t="str">
        <f>IF(BB$144,"あり","なし")</f>
        <v>なし</v>
      </c>
      <c r="AN200" s="33" t="str">
        <f t="shared" si="60"/>
        <v>列番号：39　行番号:200</v>
      </c>
      <c r="AO200" s="16"/>
    </row>
    <row r="201" spans="37:46" ht="15.6" thickBot="1">
      <c r="AK201" s="90" t="str">
        <f>$Z$92&amp;" "&amp;BC$139</f>
        <v>導入後の実感 補助金に対する実績報告書の
作成が負担になる / 負担であった</v>
      </c>
      <c r="AL201" s="35" t="s">
        <v>17</v>
      </c>
      <c r="AM201" s="287" t="str">
        <f>IF(BC$144,"あり","なし")</f>
        <v>なし</v>
      </c>
      <c r="AN201" s="28" t="str">
        <f t="shared" si="60"/>
        <v>列番号：39　行番号:201</v>
      </c>
      <c r="AO201" s="17"/>
    </row>
    <row r="202" spans="37:46" ht="15.6" thickBot="1">
      <c r="AK202" s="11"/>
      <c r="AM202" s="11"/>
    </row>
    <row r="203" spans="37:46">
      <c r="AK203" s="20" t="str">
        <f>B113</f>
        <v>ZEB普及のために自治体に求めることについてお答えください。</v>
      </c>
      <c r="AL203" s="12" t="s">
        <v>26</v>
      </c>
      <c r="AM203" s="54" t="str">
        <f>IF(COUNTBLANK(AL206:AQ206)=COUNTA(AL206:AQ206),"無回答",AL206&amp;","&amp;AM206&amp;","&amp;AN206&amp;","&amp;AO206&amp;","&amp;AP206&amp;","&amp;AQ206)</f>
        <v>無回答</v>
      </c>
      <c r="AN203" s="21" t="str">
        <f>"列番号："&amp;COLUMN(AM203)&amp;"　行番号:"&amp;ROW()</f>
        <v>列番号：39　行番号:203</v>
      </c>
      <c r="AO203" s="21"/>
      <c r="AP203" s="14"/>
      <c r="AQ203" s="15"/>
    </row>
    <row r="204" spans="37:46">
      <c r="AK204" s="25" t="s">
        <v>29</v>
      </c>
      <c r="AL204" s="45" t="s">
        <v>352</v>
      </c>
      <c r="AM204" s="45" t="s">
        <v>353</v>
      </c>
      <c r="AN204" s="45" t="s">
        <v>354</v>
      </c>
      <c r="AO204" s="45" t="s">
        <v>195</v>
      </c>
      <c r="AP204" s="45" t="s">
        <v>355</v>
      </c>
      <c r="AQ204" s="46" t="s">
        <v>9</v>
      </c>
    </row>
    <row r="205" spans="37:46">
      <c r="AK205" s="25" t="s">
        <v>19</v>
      </c>
      <c r="AL205" s="291"/>
      <c r="AM205" s="291"/>
      <c r="AN205" s="291"/>
      <c r="AO205" s="291"/>
      <c r="AP205" s="291"/>
      <c r="AQ205" s="292"/>
    </row>
    <row r="206" spans="37:46" ht="15.6" thickBot="1">
      <c r="AK206" s="27" t="s">
        <v>18</v>
      </c>
      <c r="AL206" s="28" t="str">
        <f t="shared" ref="AL206:AP206" si="61">IF(AL205,AL204,"")</f>
        <v/>
      </c>
      <c r="AM206" s="28" t="str">
        <f t="shared" si="61"/>
        <v/>
      </c>
      <c r="AN206" s="28" t="str">
        <f t="shared" si="61"/>
        <v/>
      </c>
      <c r="AO206" s="28" t="str">
        <f t="shared" si="61"/>
        <v/>
      </c>
      <c r="AP206" s="28" t="str">
        <f t="shared" si="61"/>
        <v/>
      </c>
      <c r="AQ206" s="17" t="str">
        <f>IF(AQ205,IF(I117="",AQ204,AQ204&amp;" ("&amp;I117&amp;")"),"")</f>
        <v/>
      </c>
    </row>
    <row r="207" spans="37:46" ht="15.6" thickBot="1"/>
    <row r="208" spans="37:46" ht="15.6" thickBot="1">
      <c r="AK208" s="65" t="s">
        <v>85</v>
      </c>
      <c r="AL208" s="66" t="s">
        <v>17</v>
      </c>
      <c r="AM208" s="67" t="str">
        <f>IF(F120="","無回答",F120)</f>
        <v>無回答</v>
      </c>
      <c r="AN208" s="68" t="str">
        <f>"列番号："&amp;COLUMN(AM208)&amp;"　行番号:"&amp;ROW()</f>
        <v>列番号：39　行番号:208</v>
      </c>
      <c r="AO208" s="69"/>
    </row>
    <row r="210" spans="37:43" ht="15.6" thickBot="1"/>
    <row r="211" spans="37:43">
      <c r="AK211" s="20" t="str">
        <f>B123</f>
        <v>ヒアリング調査への協力のご意向についてお聞かせください。</v>
      </c>
      <c r="AL211" s="12" t="s">
        <v>17</v>
      </c>
      <c r="AM211" s="50" t="str" cm="1">
        <f t="array" ref="AM211">IF(AQ211="","無回答",INDEX(AL213:AN213,AQ211))</f>
        <v>無回答</v>
      </c>
      <c r="AN211" s="21" t="str">
        <f>"列番号："&amp;COLUMN(AM211)&amp;"　行番号:"&amp;ROW()</f>
        <v>列番号：39　行番号:211</v>
      </c>
      <c r="AO211" s="12"/>
      <c r="AP211" s="12" t="s">
        <v>19</v>
      </c>
      <c r="AQ211" s="288"/>
    </row>
    <row r="212" spans="37:43">
      <c r="AK212" s="25" t="s">
        <v>29</v>
      </c>
      <c r="AL212" s="45" t="s">
        <v>98</v>
      </c>
      <c r="AM212" s="45" t="s">
        <v>99</v>
      </c>
      <c r="AN212" s="45" t="s">
        <v>958</v>
      </c>
      <c r="AO212" s="39"/>
      <c r="AP212" s="39"/>
      <c r="AQ212" s="40"/>
    </row>
    <row r="213" spans="37:43" ht="15.6" thickBot="1">
      <c r="AK213" s="27" t="s">
        <v>18</v>
      </c>
      <c r="AL213" s="28" t="str">
        <f>AL212</f>
        <v>協力できる</v>
      </c>
      <c r="AM213" s="28" t="str">
        <f>AM212</f>
        <v>検討する</v>
      </c>
      <c r="AN213" s="28" t="str">
        <f>AN212</f>
        <v>協力は難しい</v>
      </c>
      <c r="AO213" s="18"/>
      <c r="AP213" s="18"/>
      <c r="AQ213" s="37"/>
    </row>
    <row r="214" spans="37:43" ht="15.6" thickBot="1">
      <c r="AK214" s="65" t="s">
        <v>1145</v>
      </c>
      <c r="AL214" s="66" t="s">
        <v>17</v>
      </c>
      <c r="AM214" s="67" t="str">
        <f>IF(R128="","無回答",R128)</f>
        <v>無回答</v>
      </c>
      <c r="AN214" s="68" t="str">
        <f>"列番号："&amp;COLUMN(AM214)&amp;"　行番号:"&amp;ROW()</f>
        <v>列番号：39　行番号:214</v>
      </c>
      <c r="AO214" s="69"/>
    </row>
  </sheetData>
  <sheetProtection algorithmName="SHA-512" hashValue="7L78+79fhQWyryOtN4mrZGwj2OYjaA0z3nWLcAz3BJ+pLO/6QPQ9OMu9d3X3WtsbQ8P3jjSJyYTmL5L0xcL/cQ==" saltValue="ZqykWVq6BaegAM7IsGRq8Q==" spinCount="100000" sheet="1" selectLockedCells="1"/>
  <mergeCells count="135">
    <mergeCell ref="N4:Q4"/>
    <mergeCell ref="B22:AD22"/>
    <mergeCell ref="U134:AC134"/>
    <mergeCell ref="R128:AD129"/>
    <mergeCell ref="AI7:AI8"/>
    <mergeCell ref="L55:N55"/>
    <mergeCell ref="L56:N56"/>
    <mergeCell ref="T52:AD52"/>
    <mergeCell ref="B19:AD19"/>
    <mergeCell ref="P21:AD21"/>
    <mergeCell ref="AF20:AF21"/>
    <mergeCell ref="P25:AD25"/>
    <mergeCell ref="AF23:AF25"/>
    <mergeCell ref="R28:AD28"/>
    <mergeCell ref="AF27:AF28"/>
    <mergeCell ref="AH8:AH9"/>
    <mergeCell ref="B13:E13"/>
    <mergeCell ref="AF15:AF16"/>
    <mergeCell ref="AF17:AF18"/>
    <mergeCell ref="X11:Y11"/>
    <mergeCell ref="F13:Q13"/>
    <mergeCell ref="R13:T13"/>
    <mergeCell ref="X13:Z13"/>
    <mergeCell ref="F12:T12"/>
    <mergeCell ref="B123:AD123"/>
    <mergeCell ref="O72:P72"/>
    <mergeCell ref="O73:P73"/>
    <mergeCell ref="B49:E49"/>
    <mergeCell ref="B2:AD2"/>
    <mergeCell ref="Y5:AD5"/>
    <mergeCell ref="C4:F4"/>
    <mergeCell ref="U13:V13"/>
    <mergeCell ref="AA13:AB13"/>
    <mergeCell ref="B23:E23"/>
    <mergeCell ref="B8:E8"/>
    <mergeCell ref="B12:E12"/>
    <mergeCell ref="Q11:R11"/>
    <mergeCell ref="C5:F5"/>
    <mergeCell ref="B10:E10"/>
    <mergeCell ref="AA10:AC10"/>
    <mergeCell ref="B6:AD6"/>
    <mergeCell ref="B9:AD9"/>
    <mergeCell ref="O11:P11"/>
    <mergeCell ref="F10:W10"/>
    <mergeCell ref="T11:W11"/>
    <mergeCell ref="F7:P7"/>
    <mergeCell ref="Q7:R7"/>
    <mergeCell ref="S7:AD7"/>
    <mergeCell ref="Q16:AD16"/>
    <mergeCell ref="G5:J5"/>
    <mergeCell ref="B113:AD113"/>
    <mergeCell ref="K61:M61"/>
    <mergeCell ref="K62:M62"/>
    <mergeCell ref="I111:AD112"/>
    <mergeCell ref="AF63:AF65"/>
    <mergeCell ref="AF87:AF90"/>
    <mergeCell ref="B114:E114"/>
    <mergeCell ref="B61:E61"/>
    <mergeCell ref="B63:E63"/>
    <mergeCell ref="B92:E92"/>
    <mergeCell ref="Z81:AB81"/>
    <mergeCell ref="S82:U82"/>
    <mergeCell ref="Z82:AB82"/>
    <mergeCell ref="S69:W69"/>
    <mergeCell ref="S70:W70"/>
    <mergeCell ref="S81:U81"/>
    <mergeCell ref="L79:N79"/>
    <mergeCell ref="B39:E39"/>
    <mergeCell ref="AF9:AF10"/>
    <mergeCell ref="I33:AD33"/>
    <mergeCell ref="I58:J58"/>
    <mergeCell ref="K58:L58"/>
    <mergeCell ref="B120:E120"/>
    <mergeCell ref="I117:AD118"/>
    <mergeCell ref="Z74:AC74"/>
    <mergeCell ref="Z75:AC75"/>
    <mergeCell ref="Z76:AC76"/>
    <mergeCell ref="Z77:AC77"/>
    <mergeCell ref="Z78:AC78"/>
    <mergeCell ref="Z79:AC79"/>
    <mergeCell ref="O75:P75"/>
    <mergeCell ref="O76:P76"/>
    <mergeCell ref="O77:P77"/>
    <mergeCell ref="O78:P78"/>
    <mergeCell ref="O79:P79"/>
    <mergeCell ref="B91:AD91"/>
    <mergeCell ref="B87:E87"/>
    <mergeCell ref="B84:E84"/>
    <mergeCell ref="F93:G102"/>
    <mergeCell ref="B119:AD119"/>
    <mergeCell ref="F120:AD122"/>
    <mergeCell ref="B48:AD48"/>
    <mergeCell ref="B66:AD66"/>
    <mergeCell ref="B38:AD38"/>
    <mergeCell ref="M82:O82"/>
    <mergeCell ref="F103:G110"/>
    <mergeCell ref="S74:V74"/>
    <mergeCell ref="S75:V75"/>
    <mergeCell ref="S76:V76"/>
    <mergeCell ref="S77:V77"/>
    <mergeCell ref="S78:V78"/>
    <mergeCell ref="S79:V79"/>
    <mergeCell ref="B60:AD60"/>
    <mergeCell ref="N63:AD63"/>
    <mergeCell ref="L64:N64"/>
    <mergeCell ref="T64:U64"/>
    <mergeCell ref="Z73:AC73"/>
    <mergeCell ref="Q72:X72"/>
    <mergeCell ref="Y72:AD72"/>
    <mergeCell ref="S73:V73"/>
    <mergeCell ref="O74:P74"/>
    <mergeCell ref="AF114:AF117"/>
    <mergeCell ref="W12:Z12"/>
    <mergeCell ref="AA12:AB12"/>
    <mergeCell ref="L8:N8"/>
    <mergeCell ref="O8:S8"/>
    <mergeCell ref="T8:U8"/>
    <mergeCell ref="V8:AD8"/>
    <mergeCell ref="B26:AD26"/>
    <mergeCell ref="B83:AD83"/>
    <mergeCell ref="P18:AD18"/>
    <mergeCell ref="AF35:AF37"/>
    <mergeCell ref="AF39:AF46"/>
    <mergeCell ref="B52:E52"/>
    <mergeCell ref="B58:E58"/>
    <mergeCell ref="AF58:AF59"/>
    <mergeCell ref="M50:AD50"/>
    <mergeCell ref="I46:AD47"/>
    <mergeCell ref="M81:O81"/>
    <mergeCell ref="B34:AD34"/>
    <mergeCell ref="F8:K8"/>
    <mergeCell ref="B14:E14"/>
    <mergeCell ref="AF30:AF33"/>
    <mergeCell ref="B29:AD29"/>
    <mergeCell ref="I37:AD37"/>
  </mergeCells>
  <phoneticPr fontId="1"/>
  <conditionalFormatting sqref="B52:AD59">
    <cfRule type="expression" dxfId="7" priority="6">
      <formula>$AM$69="なし"</formula>
    </cfRule>
  </conditionalFormatting>
  <conditionalFormatting sqref="B87:AD90">
    <cfRule type="expression" dxfId="6" priority="15">
      <formula>$AM$129="なし"</formula>
    </cfRule>
  </conditionalFormatting>
  <conditionalFormatting sqref="F39:F46 F79 V93:V110 AA93:AA110 F111 Q114:Q115 F114:F117">
    <cfRule type="cellIs" dxfId="5" priority="40" operator="equal">
      <formula>TRUE</formula>
    </cfRule>
  </conditionalFormatting>
  <conditionalFormatting sqref="F87:F90 I52 M52 Q52 K54 Q54 V54 F58:F59 F11 I11 L11 P14 V14:V15 J14:J17 F14:F18 R15 AA15 N15:N17 U17 M18 T20 Y20 F20:F21 M20:M21 J21 U23:U24 F23:F25 M23:M25 U27 X27 F27:F28 K27:K28 O27:O28 Q30:Q32 F30:F33 Y35 L35:L36 S35:S36 F35:F37 F49:F50 F63 F65 F84 I84 C128 G128 K128">
    <cfRule type="expression" dxfId="4" priority="35">
      <formula>$AI11</formula>
    </cfRule>
  </conditionalFormatting>
  <conditionalFormatting sqref="J63:AD64">
    <cfRule type="expression" dxfId="3" priority="7">
      <formula>$AM$91="なし"</formula>
    </cfRule>
  </conditionalFormatting>
  <conditionalFormatting sqref="S73:V79">
    <cfRule type="expression" dxfId="2" priority="11">
      <formula>AND($AM$14&lt;&gt;"改修",$AM$14&lt;&gt;"無回答")</formula>
    </cfRule>
  </conditionalFormatting>
  <conditionalFormatting sqref="X11:Y11 Q16:AD16 P18:AD18 P21:AD21 P25:AD25 R28:AD28 I33:AD33 I37:AD37 I46:AD47 M50:AD50 T52:AD52 L55:N56 K58:L58 S73:V79 Z73:AC79 L79:P79 I111:AD112 I117:AD118 N63:AD63 L64:N64 T64:U64 F7:P7 S7:AD7 F8:K8 O8:S8 V8:AD8 F10:W10 AA10:AC10 Q11:R11 F12:T12 F13:Q13 U13:V13 AA13:AB13 K61:M62 S69:W70 S81:U82 Z81:AB82 F120:AD122 R128">
    <cfRule type="notContainsBlanks" dxfId="1" priority="33">
      <formula>LEN(TRIM(F7))&gt;0</formula>
    </cfRule>
  </conditionalFormatting>
  <conditionalFormatting sqref="X11:Y11 Q16:AD16 P18:AD18 P21:AD21 P25:AD25 R28:AD28 I33:AD33 I37:AD37 I46:AD47 M50:AD50 T52:AD52 L56:N56 K58:L58 L79:P79 S79:V79 Z79:AC79 I111:AD112 I117:AD118">
    <cfRule type="expression" dxfId="0" priority="16">
      <formula>$AH11</formula>
    </cfRule>
  </conditionalFormatting>
  <dataValidations count="43">
    <dataValidation imeMode="on" allowBlank="1" showInputMessage="1" showErrorMessage="1" sqref="F12:T12 F7:P7 F120:AD122 F13:Q13 S7:AD7 F8:K8 F10:W10 R128:AD129" xr:uid="{81BB955E-B802-47FC-A365-08CD5D3B6E5B}"/>
    <dataValidation imeMode="off" allowBlank="1" showInputMessage="1" showErrorMessage="1" sqref="Z81:AB82 V8:AD8 S81:U82 S69:W70 K61:M62 Z73:AC78 AA10:AC10 L55:N56" xr:uid="{96702201-64B0-4AAD-AA42-014A73737F7C}"/>
    <dataValidation type="textLength" imeMode="off" operator="lessThanOrEqual" allowBlank="1" showInputMessage="1" showErrorMessage="1" errorTitle="入力できません。" error="ハイフンを含め13文字以下でご入力ください。" promptTitle="ハイフンを含めご入力ください。" prompt="　" sqref="O8:S8" xr:uid="{5A89F0F4-350B-4F25-86A3-0FB3FD0F49D4}">
      <formula1>13</formula1>
    </dataValidation>
    <dataValidation type="custom" imeMode="off" allowBlank="1" showInputMessage="1" showErrorMessage="1" errorTitle="入力できません。" error="改修・増築を選択したのち、1800～2035の西暦４桁での入力をお願いします。" promptTitle="西暦で入力をお願いします。" prompt=" " sqref="X11:Y11" xr:uid="{F8216F14-D6ED-40C4-AE6F-75BB534C8F61}">
      <formula1>AND(X11&gt;1800,X11&lt;2035,OR(AM14="改修",AM14="増築"))</formula1>
    </dataValidation>
    <dataValidation type="custom" imeMode="on" allowBlank="1" showInputMessage="1" showErrorMessage="1" errorTitle="その他が選択されていません。" error="その他を選択したのち、ご入力ください。" sqref="P21:AD21 P25:AD25" xr:uid="{5AC06B20-71C0-48C0-8ABA-C4B335B4DE1C}">
      <formula1>LEFT(AM44,3)="その他"</formula1>
    </dataValidation>
    <dataValidation type="custom" imeMode="on" allowBlank="1" showInputMessage="1" showErrorMessage="1" errorTitle="その他が選択されていません。" error="その他を選択したのち、ご入力ください。" sqref="R28:AD28" xr:uid="{B33AEC17-6691-43DA-AF8D-793DC62F177B}">
      <formula1>LEFT(AM52,3)="その他"</formula1>
    </dataValidation>
    <dataValidation type="custom" imeMode="on" allowBlank="1" showInputMessage="1" showErrorMessage="1" errorTitle="その他が選択されていません。" error="その他を選択したのち、ご入力ください。" sqref="T52:AD52" xr:uid="{E0B8A1C2-BD6D-4458-99B1-46040E87EDB9}">
      <formula1>LEFT(AM72,3)="その他"</formula1>
    </dataValidation>
    <dataValidation type="custom" imeMode="off" allowBlank="1" showInputMessage="1" showErrorMessage="1" errorTitle="蓄電池のありが選択されていません。" error="蓄電池のありを選択したのち、ご入力ください。" sqref="K58:L58" xr:uid="{618627E1-DA0F-45FE-A481-8394841482D1}">
      <formula1>AM79="あり"</formula1>
    </dataValidation>
    <dataValidation type="custom" imeMode="on" allowBlank="1" showInputMessage="1" showErrorMessage="1" errorTitle="補助金利用のありが選択されていません。" error="補助金利用のありを選択したのち、ご入力ください。" sqref="N63:AD63" xr:uid="{4345FC40-9577-40DC-9854-AF0FADA2FF10}">
      <formula1>OR(AM91="あり",AM91="無回答")</formula1>
    </dataValidation>
    <dataValidation type="custom" imeMode="off" allowBlank="1" showInputMessage="1" showErrorMessage="1" errorTitle="補助金利用のありが選択されていません。" error="補助金利用のありを選択したのち、ご入力ください。" sqref="L64:N64" xr:uid="{BC69924E-ECED-476B-99AA-2B6E64E0D443}">
      <formula1>OR(AM91="あり",AM91="無回答")</formula1>
    </dataValidation>
    <dataValidation type="custom" imeMode="off" allowBlank="1" showInputMessage="1" showErrorMessage="1" errorTitle="入力できません。" error="補助金利用のありを選択したのち、分数で1以下の数値をご入力ください。" promptTitle="分数で入力をお願いします。" prompt=" " sqref="T64:U64" xr:uid="{FD47C00A-4E34-46DE-8AEA-82CA51D8960C}">
      <formula1>AND(OR(AM91="あり",AM91="無回答"),T64&lt;=1)</formula1>
    </dataValidation>
    <dataValidation type="custom" imeMode="on" showInputMessage="1" showErrorMessage="1" errorTitle="その他が選択されていません。" error="その他を選択したのち、ご入力ください。" sqref="W117:X117" xr:uid="{1A988D2B-3D5B-42DA-B07F-ACDF5C7D416C}">
      <formula1>BF184</formula1>
    </dataValidation>
    <dataValidation type="custom" imeMode="on" showInputMessage="1" showErrorMessage="1" errorTitle="その他が選択されていません。" error="その他を選択したのち、ご入力ください。" sqref="M117:T117" xr:uid="{F38866EB-8385-45B7-BFDD-3D278CF834B9}">
      <formula1>AV203</formula1>
    </dataValidation>
    <dataValidation type="whole" imeMode="off" operator="lessThanOrEqual" allowBlank="1" showInputMessage="1" showErrorMessage="1" errorTitle="年間日数をご入力ください。" error="年間日数として366日以下をご入力ください。" sqref="U13:V13" xr:uid="{E2FF32C7-6B4D-4767-A730-2637BCDC9271}">
      <formula1>366</formula1>
    </dataValidation>
    <dataValidation type="whole" imeMode="off" operator="lessThanOrEqual" allowBlank="1" showInputMessage="1" showErrorMessage="1" errorTitle="年間稼働時間をご入力ください。" error="年間稼働時間として、8,784時間以下をご入力ください。" sqref="AA13:AB13" xr:uid="{FAD2CCB7-6E4C-42F7-BBC6-70B598FECC4E}">
      <formula1>8784</formula1>
    </dataValidation>
    <dataValidation type="list" allowBlank="1" showInputMessage="1" showErrorMessage="1" sqref="AH7" xr:uid="{B9E58478-5B99-4EDE-BF6E-1F4EFB9BC858}">
      <formula1>"TRUE,FALSE"</formula1>
    </dataValidation>
    <dataValidation type="whole" imeMode="off" allowBlank="1" showInputMessage="1" showErrorMessage="1" errorTitle="西暦4桁で入力をお願いします。" error="1800~2035の間の西暦4桁で入力をお願いします。" promptTitle="西暦で入力をお願いします。" prompt="　" sqref="Q11:R11" xr:uid="{5293C60D-3B49-45AD-970D-47DE8E5E28E8}">
      <formula1>1800</formula1>
      <formula2>2035</formula2>
    </dataValidation>
    <dataValidation type="custom" imeMode="on" showInputMessage="1" showErrorMessage="1" errorTitle="その他が選択されていません。" error="その他を選択したのち、ご入力ください。" sqref="V117" xr:uid="{5C4303ED-DA96-4414-BBC4-C984E1E0440D}">
      <formula1>BE185</formula1>
    </dataValidation>
    <dataValidation type="custom" imeMode="on" showInputMessage="1" showErrorMessage="1" errorTitle="その他が選択されていません。" error="その他を選択したのち、ご入力ください。" sqref="K111:K112" xr:uid="{DB5D8F3F-CEBD-47E2-8490-8F0DA65BF9F2}">
      <formula1>BE138</formula1>
    </dataValidation>
    <dataValidation type="whole" imeMode="off" allowBlank="1" showInputMessage="1" showErrorMessage="1" sqref="Q11:R11" xr:uid="{9F53670C-C15F-444C-B302-34781C8C678B}">
      <formula1>1800</formula1>
      <formula2>3000</formula2>
    </dataValidation>
    <dataValidation type="whole" imeMode="off" allowBlank="1" showInputMessage="1" showErrorMessage="1" sqref="X11:Y11" xr:uid="{481D3B5D-6977-4E30-9FD2-336BB9FEDC7D}">
      <formula1>1800</formula1>
      <formula2>2035</formula2>
    </dataValidation>
    <dataValidation type="custom" imeMode="on" showInputMessage="1" showErrorMessage="1" errorTitle="その他が選択されていません。" error="その他を選択したのち、ご入力ください。" sqref="Z117:AD117" xr:uid="{5593E4BE-E64C-4E1C-AEFE-9E87CE38D04E}">
      <formula1>BI180</formula1>
    </dataValidation>
    <dataValidation type="custom" imeMode="on" showInputMessage="1" showErrorMessage="1" errorTitle="その他が選択されていません。" error="その他を選択したのち、ご入力ください。" sqref="O111:AD112" xr:uid="{63616BA1-8AB7-4308-837D-1C2A075A629F}">
      <formula1>BI133</formula1>
    </dataValidation>
    <dataValidation type="custom" imeMode="on" showInputMessage="1" showErrorMessage="1" errorTitle="その他が選択されていません。" error="その他を選択したのち、ご入力ください。" sqref="Y117" xr:uid="{7FBE2B44-887A-483D-89FC-DAFB33643DBE}">
      <formula1>BH183</formula1>
    </dataValidation>
    <dataValidation type="custom" imeMode="on" showInputMessage="1" showErrorMessage="1" errorTitle="その他が選択されていません。" error="その他を選択したのち、ご入力ください。" sqref="N111:N112" xr:uid="{7589C563-E4B4-4502-8AD5-CC39B5A33AFD}">
      <formula1>BH136</formula1>
    </dataValidation>
    <dataValidation type="custom" imeMode="on" showInputMessage="1" showErrorMessage="1" errorTitle="その他が選択されていません。" error="その他を選択したのち、ご入力ください。" sqref="L111:M112" xr:uid="{3B77D43A-77BB-40FE-9A6E-4C174BEE9E8C}">
      <formula1>BF137</formula1>
    </dataValidation>
    <dataValidation type="custom" imeMode="on" allowBlank="1" showInputMessage="1" showErrorMessage="1" errorTitle="その他の入力が選択されていません。" error="その他の入力を選択したのち、ご入力ください。" sqref="L79:N79" xr:uid="{7836236E-3417-4CED-8418-F2D045397853}">
      <formula1>AL127</formula1>
    </dataValidation>
    <dataValidation type="custom" imeMode="off" allowBlank="1" showInputMessage="1" showErrorMessage="1" errorTitle="その他の入力が選択されていません。" error="その他の入力を選択したのち、ご入力ください。" sqref="O79:P79" xr:uid="{9478F198-CBA8-4089-8ABD-806313EC0B06}">
      <formula1>AL127</formula1>
    </dataValidation>
    <dataValidation type="custom" imeMode="off" allowBlank="1" showInputMessage="1" showErrorMessage="1" errorTitle="その他の入力が選択されていません。" error="その他の入力を選択したのち、ご入力ください。" sqref="Z79:AC79" xr:uid="{083F1E03-E343-4A95-84BB-D2BE66D8A68B}">
      <formula1>AL127</formula1>
    </dataValidation>
    <dataValidation type="custom" imeMode="off" allowBlank="1" showInputMessage="1" showErrorMessage="1" errorTitle="入力できません。" error="改修の場合のみ、入力できます。" sqref="S73:V78" xr:uid="{0130C08A-F726-43B6-9531-B00A3B231F10}">
      <formula1>OR($AM$14="改修",$AM$14="無回答")</formula1>
    </dataValidation>
    <dataValidation type="custom" imeMode="on" allowBlank="1" showInputMessage="1" showErrorMessage="1" errorTitle="太陽光発電のなしが選択されていません。" error="太陽光発電のなしを選択したのち、ご入力ください。" sqref="M50:AD50" xr:uid="{0BFA998E-7FF0-416A-BA1D-F94043E040BE}">
      <formula1>AM69="なし"</formula1>
    </dataValidation>
    <dataValidation type="custom" imeMode="on" allowBlank="1" showInputMessage="1" showErrorMessage="1" errorTitle="その他が選択されていません。" error="その他を選択したのち、ご入力ください。" sqref="P18" xr:uid="{DBA40571-FC0F-4540-982B-181770E2B89B}">
      <formula1>LEFT(AM23,3)="その他"</formula1>
    </dataValidation>
    <dataValidation type="custom" imeMode="on" showInputMessage="1" showErrorMessage="1" errorTitle="その他が選択されていません。" error="その他を選択したのち、ご入力ください。" sqref="U117" xr:uid="{A7528EFD-327D-491B-BE69-DA5DA78EC238}">
      <formula1>BD187</formula1>
    </dataValidation>
    <dataValidation type="custom" imeMode="on" showInputMessage="1" showErrorMessage="1" errorTitle="その他が選択されていません。" error="その他を選択したのち、ご入力ください。" sqref="J117" xr:uid="{94B52CCA-318E-40A1-88CD-0DB1CF134A5F}">
      <formula1>AS202</formula1>
    </dataValidation>
    <dataValidation type="custom" imeMode="on" showInputMessage="1" showErrorMessage="1" errorTitle="その他が選択されていません。" error="その他を選択したのち、ご入力ください。" sqref="K117:L117" xr:uid="{F151E220-A443-419D-BCA7-FE25B324C08F}">
      <formula1>AT201</formula1>
    </dataValidation>
    <dataValidation type="custom" imeMode="on" showInputMessage="1" showErrorMessage="1" errorTitle="その他が選択されていません。" error="その他を選択したのち、ご入力ください。" sqref="I117" xr:uid="{3F6C2D37-B179-4983-A499-290A598B233D}">
      <formula1>AQ205</formula1>
    </dataValidation>
    <dataValidation type="custom" imeMode="on" showInputMessage="1" showErrorMessage="1" errorTitle="その他が選択されていません。" error="その他を選択したのち、ご入力ください。" sqref="I46:AD46" xr:uid="{47186AA8-97CE-459C-B350-FEC913B512E6}">
      <formula1>AS66</formula1>
    </dataValidation>
    <dataValidation type="custom" imeMode="on" allowBlank="1" showInputMessage="1" showErrorMessage="1" errorTitle="その他が選択されていません。" error="その他を選択したのち、ご入力ください。" sqref="AA33:AD33 AA37:AD37" xr:uid="{0076C2EB-E53F-4647-AB27-018BE7EF5C49}">
      <formula1>LEFT(BE55,3)="その他"</formula1>
    </dataValidation>
    <dataValidation type="custom" imeMode="on" allowBlank="1" showInputMessage="1" showErrorMessage="1" errorTitle="その他が選択されていません。" error="その他を選択したのち、ご入力ください。" sqref="I33:Z33 I37:Z37" xr:uid="{D3EC8A4C-A613-4750-8D6B-1BAA96F8278E}">
      <formula1>LEFT(AM56,3)="その他"</formula1>
    </dataValidation>
    <dataValidation type="custom" imeMode="on" showInputMessage="1" showErrorMessage="1" errorTitle="その他が選択されていません。" error="その他を選択したのち、ご入力ください。" sqref="J111:J112" xr:uid="{D1FC0212-C50F-4D31-9B53-9F3586CDA169}">
      <formula1>#REF!</formula1>
    </dataValidation>
    <dataValidation type="custom" imeMode="on" showInputMessage="1" showErrorMessage="1" errorTitle="その他が選択されていません。" error="その他を選択したのち、ご入力ください。" sqref="I111:I112" xr:uid="{27465928-EB89-4C9D-A6E5-1ADAD5F37C72}">
      <formula1>BD140</formula1>
    </dataValidation>
    <dataValidation type="custom" allowBlank="1" showInputMessage="1" showErrorMessage="1" errorTitle="その他が選択されていません。" error="その他を選択したのち、ご入力ください。" sqref="Q16:AD16" xr:uid="{714C8AF1-B010-47E8-B9B2-6EA0D6159ACC}">
      <formula1>LEFT(AM20,3)="その他"</formula1>
    </dataValidation>
    <dataValidation type="custom" imeMode="off" allowBlank="1" showInputMessage="1" showErrorMessage="1" errorTitle="入力できません。" error="その他の入力を選択したのち、改修を選択している場合のみ、入力できます。" sqref="S79:V79" xr:uid="{D5808546-113E-4100-9F54-31F926401486}">
      <formula1>AND($AL$127,OR($AM$14="改修",$AM$14="無回答"))</formula1>
    </dataValidation>
  </dataValidations>
  <printOptions horizontalCentered="1"/>
  <pageMargins left="0.94488188976377996" right="0.35433070866141703" top="0.59055118110236204" bottom="0.59055118110236204" header="0.31496062992126" footer="0.31496062992126"/>
  <pageSetup paperSize="9" scale="72" fitToWidth="0" fitToHeight="0" orientation="portrait" r:id="rId1"/>
  <rowBreaks count="4" manualBreakCount="4">
    <brk id="33" max="30" man="1"/>
    <brk id="59" max="30" man="1"/>
    <brk id="90" max="30" man="1"/>
    <brk id="122"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5279" r:id="rId4" name="Group Box B">
              <controlPr defaultSize="0" autoFill="0" autoPict="0">
                <anchor moveWithCells="1">
                  <from>
                    <xdr:col>5</xdr:col>
                    <xdr:colOff>0</xdr:colOff>
                    <xdr:row>12</xdr:row>
                    <xdr:rowOff>342900</xdr:rowOff>
                  </from>
                  <to>
                    <xdr:col>29</xdr:col>
                    <xdr:colOff>236220</xdr:colOff>
                    <xdr:row>13</xdr:row>
                    <xdr:rowOff>411480</xdr:rowOff>
                  </to>
                </anchor>
              </controlPr>
            </control>
          </mc:Choice>
        </mc:AlternateContent>
        <mc:AlternateContent xmlns:mc="http://schemas.openxmlformats.org/markup-compatibility/2006">
          <mc:Choice Requires="x14">
            <control shapeId="5280" r:id="rId5" name="Option Button B-1">
              <controlPr defaultSize="0" autoFill="0" autoLine="0" autoPict="0">
                <anchor moveWithCells="1">
                  <from>
                    <xdr:col>5</xdr:col>
                    <xdr:colOff>22860</xdr:colOff>
                    <xdr:row>13</xdr:row>
                    <xdr:rowOff>30480</xdr:rowOff>
                  </from>
                  <to>
                    <xdr:col>7</xdr:col>
                    <xdr:colOff>259080</xdr:colOff>
                    <xdr:row>13</xdr:row>
                    <xdr:rowOff>335280</xdr:rowOff>
                  </to>
                </anchor>
              </controlPr>
            </control>
          </mc:Choice>
        </mc:AlternateContent>
        <mc:AlternateContent xmlns:mc="http://schemas.openxmlformats.org/markup-compatibility/2006">
          <mc:Choice Requires="x14">
            <control shapeId="2" r:id="rId6" name="Option Button B-2">
              <controlPr defaultSize="0" autoFill="0" autoLine="0" autoPict="0">
                <anchor moveWithCells="1">
                  <from>
                    <xdr:col>9</xdr:col>
                    <xdr:colOff>38100</xdr:colOff>
                    <xdr:row>13</xdr:row>
                    <xdr:rowOff>38100</xdr:rowOff>
                  </from>
                  <to>
                    <xdr:col>13</xdr:col>
                    <xdr:colOff>38100</xdr:colOff>
                    <xdr:row>13</xdr:row>
                    <xdr:rowOff>342900</xdr:rowOff>
                  </to>
                </anchor>
              </controlPr>
            </control>
          </mc:Choice>
        </mc:AlternateContent>
        <mc:AlternateContent xmlns:mc="http://schemas.openxmlformats.org/markup-compatibility/2006">
          <mc:Choice Requires="x14">
            <control shapeId="5282" r:id="rId7" name="Option Button B-3">
              <controlPr defaultSize="0" autoFill="0" autoLine="0" autoPict="0">
                <anchor moveWithCells="1">
                  <from>
                    <xdr:col>15</xdr:col>
                    <xdr:colOff>38100</xdr:colOff>
                    <xdr:row>13</xdr:row>
                    <xdr:rowOff>38100</xdr:rowOff>
                  </from>
                  <to>
                    <xdr:col>19</xdr:col>
                    <xdr:colOff>22860</xdr:colOff>
                    <xdr:row>13</xdr:row>
                    <xdr:rowOff>342900</xdr:rowOff>
                  </to>
                </anchor>
              </controlPr>
            </control>
          </mc:Choice>
        </mc:AlternateContent>
        <mc:AlternateContent xmlns:mc="http://schemas.openxmlformats.org/markup-compatibility/2006">
          <mc:Choice Requires="x14">
            <control shapeId="5283" r:id="rId8" name="Option Button B-4">
              <controlPr defaultSize="0" autoFill="0" autoLine="0" autoPict="0">
                <anchor moveWithCells="1">
                  <from>
                    <xdr:col>21</xdr:col>
                    <xdr:colOff>30480</xdr:colOff>
                    <xdr:row>13</xdr:row>
                    <xdr:rowOff>38100</xdr:rowOff>
                  </from>
                  <to>
                    <xdr:col>26</xdr:col>
                    <xdr:colOff>22860</xdr:colOff>
                    <xdr:row>13</xdr:row>
                    <xdr:rowOff>342900</xdr:rowOff>
                  </to>
                </anchor>
              </controlPr>
            </control>
          </mc:Choice>
        </mc:AlternateContent>
        <mc:AlternateContent xmlns:mc="http://schemas.openxmlformats.org/markup-compatibility/2006">
          <mc:Choice Requires="x14">
            <control shapeId="5206" r:id="rId9" name="Option Button C-1">
              <controlPr defaultSize="0" autoFill="0" autoLine="0" autoPict="0">
                <anchor moveWithCells="1">
                  <from>
                    <xdr:col>5</xdr:col>
                    <xdr:colOff>30480</xdr:colOff>
                    <xdr:row>14</xdr:row>
                    <xdr:rowOff>60960</xdr:rowOff>
                  </from>
                  <to>
                    <xdr:col>8</xdr:col>
                    <xdr:colOff>152400</xdr:colOff>
                    <xdr:row>14</xdr:row>
                    <xdr:rowOff>365760</xdr:rowOff>
                  </to>
                </anchor>
              </controlPr>
            </control>
          </mc:Choice>
        </mc:AlternateContent>
        <mc:AlternateContent xmlns:mc="http://schemas.openxmlformats.org/markup-compatibility/2006">
          <mc:Choice Requires="x14">
            <control shapeId="5208" r:id="rId10" name="Option Button C-2">
              <controlPr defaultSize="0" autoFill="0" autoLine="0" autoPict="0">
                <anchor moveWithCells="1">
                  <from>
                    <xdr:col>9</xdr:col>
                    <xdr:colOff>38100</xdr:colOff>
                    <xdr:row>14</xdr:row>
                    <xdr:rowOff>60960</xdr:rowOff>
                  </from>
                  <to>
                    <xdr:col>11</xdr:col>
                    <xdr:colOff>190500</xdr:colOff>
                    <xdr:row>14</xdr:row>
                    <xdr:rowOff>365760</xdr:rowOff>
                  </to>
                </anchor>
              </controlPr>
            </control>
          </mc:Choice>
        </mc:AlternateContent>
        <mc:AlternateContent xmlns:mc="http://schemas.openxmlformats.org/markup-compatibility/2006">
          <mc:Choice Requires="x14">
            <control shapeId="3" r:id="rId11" name="Option Button C-3">
              <controlPr defaultSize="0" autoFill="0" autoLine="0" autoPict="0">
                <anchor moveWithCells="1">
                  <from>
                    <xdr:col>13</xdr:col>
                    <xdr:colOff>30480</xdr:colOff>
                    <xdr:row>14</xdr:row>
                    <xdr:rowOff>68580</xdr:rowOff>
                  </from>
                  <to>
                    <xdr:col>15</xdr:col>
                    <xdr:colOff>175260</xdr:colOff>
                    <xdr:row>14</xdr:row>
                    <xdr:rowOff>373380</xdr:rowOff>
                  </to>
                </anchor>
              </controlPr>
            </control>
          </mc:Choice>
        </mc:AlternateContent>
        <mc:AlternateContent xmlns:mc="http://schemas.openxmlformats.org/markup-compatibility/2006">
          <mc:Choice Requires="x14">
            <control shapeId="5199" r:id="rId12" name="Option Button D-1">
              <controlPr defaultSize="0" autoFill="0" autoLine="0" autoPict="0">
                <anchor moveWithCells="1">
                  <from>
                    <xdr:col>5</xdr:col>
                    <xdr:colOff>38100</xdr:colOff>
                    <xdr:row>16</xdr:row>
                    <xdr:rowOff>68580</xdr:rowOff>
                  </from>
                  <to>
                    <xdr:col>7</xdr:col>
                    <xdr:colOff>182880</xdr:colOff>
                    <xdr:row>16</xdr:row>
                    <xdr:rowOff>373380</xdr:rowOff>
                  </to>
                </anchor>
              </controlPr>
            </control>
          </mc:Choice>
        </mc:AlternateContent>
        <mc:AlternateContent xmlns:mc="http://schemas.openxmlformats.org/markup-compatibility/2006">
          <mc:Choice Requires="x14">
            <control shapeId="5201" r:id="rId13" name="Option Button D-2">
              <controlPr defaultSize="0" autoFill="0" autoLine="0" autoPict="0">
                <anchor moveWithCells="1">
                  <from>
                    <xdr:col>9</xdr:col>
                    <xdr:colOff>38100</xdr:colOff>
                    <xdr:row>16</xdr:row>
                    <xdr:rowOff>45720</xdr:rowOff>
                  </from>
                  <to>
                    <xdr:col>12</xdr:col>
                    <xdr:colOff>121920</xdr:colOff>
                    <xdr:row>16</xdr:row>
                    <xdr:rowOff>350520</xdr:rowOff>
                  </to>
                </anchor>
              </controlPr>
            </control>
          </mc:Choice>
        </mc:AlternateContent>
        <mc:AlternateContent xmlns:mc="http://schemas.openxmlformats.org/markup-compatibility/2006">
          <mc:Choice Requires="x14">
            <control shapeId="5202" r:id="rId14" name="Option Button D-3">
              <controlPr defaultSize="0" autoFill="0" autoLine="0" autoPict="0">
                <anchor moveWithCells="1">
                  <from>
                    <xdr:col>13</xdr:col>
                    <xdr:colOff>38100</xdr:colOff>
                    <xdr:row>16</xdr:row>
                    <xdr:rowOff>38100</xdr:rowOff>
                  </from>
                  <to>
                    <xdr:col>18</xdr:col>
                    <xdr:colOff>198120</xdr:colOff>
                    <xdr:row>16</xdr:row>
                    <xdr:rowOff>342900</xdr:rowOff>
                  </to>
                </anchor>
              </controlPr>
            </control>
          </mc:Choice>
        </mc:AlternateContent>
        <mc:AlternateContent xmlns:mc="http://schemas.openxmlformats.org/markup-compatibility/2006">
          <mc:Choice Requires="x14">
            <control shapeId="5204" r:id="rId15" name="Option Button D-4">
              <controlPr defaultSize="0" autoFill="0" autoLine="0" autoPict="0">
                <anchor moveWithCells="1">
                  <from>
                    <xdr:col>20</xdr:col>
                    <xdr:colOff>60960</xdr:colOff>
                    <xdr:row>16</xdr:row>
                    <xdr:rowOff>45720</xdr:rowOff>
                  </from>
                  <to>
                    <xdr:col>27</xdr:col>
                    <xdr:colOff>68580</xdr:colOff>
                    <xdr:row>16</xdr:row>
                    <xdr:rowOff>350520</xdr:rowOff>
                  </to>
                </anchor>
              </controlPr>
            </control>
          </mc:Choice>
        </mc:AlternateContent>
        <mc:AlternateContent xmlns:mc="http://schemas.openxmlformats.org/markup-compatibility/2006">
          <mc:Choice Requires="x14">
            <control shapeId="5293" r:id="rId16" name="Option Button D-5">
              <controlPr defaultSize="0" autoFill="0" autoLine="0" autoPict="0">
                <anchor moveWithCells="1">
                  <from>
                    <xdr:col>5</xdr:col>
                    <xdr:colOff>38100</xdr:colOff>
                    <xdr:row>17</xdr:row>
                    <xdr:rowOff>68580</xdr:rowOff>
                  </from>
                  <to>
                    <xdr:col>10</xdr:col>
                    <xdr:colOff>228600</xdr:colOff>
                    <xdr:row>17</xdr:row>
                    <xdr:rowOff>373380</xdr:rowOff>
                  </to>
                </anchor>
              </controlPr>
            </control>
          </mc:Choice>
        </mc:AlternateContent>
        <mc:AlternateContent xmlns:mc="http://schemas.openxmlformats.org/markup-compatibility/2006">
          <mc:Choice Requires="x14">
            <control shapeId="5322" r:id="rId17" name="Option Button N-1">
              <controlPr defaultSize="0" autoFill="0" autoLine="0" autoPict="0">
                <anchor moveWithCells="1">
                  <from>
                    <xdr:col>5</xdr:col>
                    <xdr:colOff>38100</xdr:colOff>
                    <xdr:row>57</xdr:row>
                    <xdr:rowOff>60960</xdr:rowOff>
                  </from>
                  <to>
                    <xdr:col>7</xdr:col>
                    <xdr:colOff>175260</xdr:colOff>
                    <xdr:row>57</xdr:row>
                    <xdr:rowOff>365760</xdr:rowOff>
                  </to>
                </anchor>
              </controlPr>
            </control>
          </mc:Choice>
        </mc:AlternateContent>
        <mc:AlternateContent xmlns:mc="http://schemas.openxmlformats.org/markup-compatibility/2006">
          <mc:Choice Requires="x14">
            <control shapeId="5323" r:id="rId18" name="Option Button N-2">
              <controlPr defaultSize="0" autoFill="0" autoLine="0" autoPict="0">
                <anchor moveWithCells="1">
                  <from>
                    <xdr:col>5</xdr:col>
                    <xdr:colOff>38100</xdr:colOff>
                    <xdr:row>58</xdr:row>
                    <xdr:rowOff>45720</xdr:rowOff>
                  </from>
                  <to>
                    <xdr:col>8</xdr:col>
                    <xdr:colOff>7620</xdr:colOff>
                    <xdr:row>58</xdr:row>
                    <xdr:rowOff>350520</xdr:rowOff>
                  </to>
                </anchor>
              </controlPr>
            </control>
          </mc:Choice>
        </mc:AlternateContent>
        <mc:AlternateContent xmlns:mc="http://schemas.openxmlformats.org/markup-compatibility/2006">
          <mc:Choice Requires="x14">
            <control shapeId="5324" r:id="rId19" name="Group Box O">
              <controlPr defaultSize="0" autoFill="0" autoPict="0" altText="グループ L">
                <anchor moveWithCells="1">
                  <from>
                    <xdr:col>4</xdr:col>
                    <xdr:colOff>198120</xdr:colOff>
                    <xdr:row>61</xdr:row>
                    <xdr:rowOff>365760</xdr:rowOff>
                  </from>
                  <to>
                    <xdr:col>8</xdr:col>
                    <xdr:colOff>60960</xdr:colOff>
                    <xdr:row>65</xdr:row>
                    <xdr:rowOff>137160</xdr:rowOff>
                  </to>
                </anchor>
              </controlPr>
            </control>
          </mc:Choice>
        </mc:AlternateContent>
        <mc:AlternateContent xmlns:mc="http://schemas.openxmlformats.org/markup-compatibility/2006">
          <mc:Choice Requires="x14">
            <control shapeId="5325" r:id="rId20" name="Option Button O-1">
              <controlPr defaultSize="0" autoFill="0" autoLine="0" autoPict="0">
                <anchor moveWithCells="1">
                  <from>
                    <xdr:col>5</xdr:col>
                    <xdr:colOff>38100</xdr:colOff>
                    <xdr:row>62</xdr:row>
                    <xdr:rowOff>68580</xdr:rowOff>
                  </from>
                  <to>
                    <xdr:col>7</xdr:col>
                    <xdr:colOff>175260</xdr:colOff>
                    <xdr:row>62</xdr:row>
                    <xdr:rowOff>373380</xdr:rowOff>
                  </to>
                </anchor>
              </controlPr>
            </control>
          </mc:Choice>
        </mc:AlternateContent>
        <mc:AlternateContent xmlns:mc="http://schemas.openxmlformats.org/markup-compatibility/2006">
          <mc:Choice Requires="x14">
            <control shapeId="5326" r:id="rId21" name="Option Button O-2">
              <controlPr defaultSize="0" autoFill="0" autoLine="0" autoPict="0">
                <anchor moveWithCells="1">
                  <from>
                    <xdr:col>5</xdr:col>
                    <xdr:colOff>30480</xdr:colOff>
                    <xdr:row>64</xdr:row>
                    <xdr:rowOff>76200</xdr:rowOff>
                  </from>
                  <to>
                    <xdr:col>7</xdr:col>
                    <xdr:colOff>114300</xdr:colOff>
                    <xdr:row>64</xdr:row>
                    <xdr:rowOff>381000</xdr:rowOff>
                  </to>
                </anchor>
              </controlPr>
            </control>
          </mc:Choice>
        </mc:AlternateContent>
        <mc:AlternateContent xmlns:mc="http://schemas.openxmlformats.org/markup-compatibility/2006">
          <mc:Choice Requires="x14">
            <control shapeId="5377" r:id="rId22" name="Option Button Q-1">
              <controlPr defaultSize="0" autoFill="0" autoLine="0" autoPict="0">
                <anchor moveWithCells="1">
                  <from>
                    <xdr:col>5</xdr:col>
                    <xdr:colOff>45720</xdr:colOff>
                    <xdr:row>83</xdr:row>
                    <xdr:rowOff>68580</xdr:rowOff>
                  </from>
                  <to>
                    <xdr:col>7</xdr:col>
                    <xdr:colOff>175260</xdr:colOff>
                    <xdr:row>83</xdr:row>
                    <xdr:rowOff>373380</xdr:rowOff>
                  </to>
                </anchor>
              </controlPr>
            </control>
          </mc:Choice>
        </mc:AlternateContent>
        <mc:AlternateContent xmlns:mc="http://schemas.openxmlformats.org/markup-compatibility/2006">
          <mc:Choice Requires="x14">
            <control shapeId="5350" r:id="rId23" name="Check Box T-1">
              <controlPr defaultSize="0" autoFill="0" autoLine="0" autoPict="0">
                <anchor moveWithCells="1">
                  <from>
                    <xdr:col>5</xdr:col>
                    <xdr:colOff>38100</xdr:colOff>
                    <xdr:row>113</xdr:row>
                    <xdr:rowOff>60960</xdr:rowOff>
                  </from>
                  <to>
                    <xdr:col>11</xdr:col>
                    <xdr:colOff>259080</xdr:colOff>
                    <xdr:row>113</xdr:row>
                    <xdr:rowOff>365760</xdr:rowOff>
                  </to>
                </anchor>
              </controlPr>
            </control>
          </mc:Choice>
        </mc:AlternateContent>
        <mc:AlternateContent xmlns:mc="http://schemas.openxmlformats.org/markup-compatibility/2006">
          <mc:Choice Requires="x14">
            <control shapeId="5351" r:id="rId24" name="Check Box T-2">
              <controlPr defaultSize="0" autoFill="0" autoLine="0" autoPict="0">
                <anchor moveWithCells="1">
                  <from>
                    <xdr:col>16</xdr:col>
                    <xdr:colOff>30480</xdr:colOff>
                    <xdr:row>113</xdr:row>
                    <xdr:rowOff>60960</xdr:rowOff>
                  </from>
                  <to>
                    <xdr:col>24</xdr:col>
                    <xdr:colOff>114300</xdr:colOff>
                    <xdr:row>113</xdr:row>
                    <xdr:rowOff>365760</xdr:rowOff>
                  </to>
                </anchor>
              </controlPr>
            </control>
          </mc:Choice>
        </mc:AlternateContent>
        <mc:AlternateContent xmlns:mc="http://schemas.openxmlformats.org/markup-compatibility/2006">
          <mc:Choice Requires="x14">
            <control shapeId="5352" r:id="rId25" name="Check Box T-3">
              <controlPr defaultSize="0" autoFill="0" autoLine="0" autoPict="0">
                <anchor moveWithCells="1">
                  <from>
                    <xdr:col>5</xdr:col>
                    <xdr:colOff>38100</xdr:colOff>
                    <xdr:row>114</xdr:row>
                    <xdr:rowOff>45720</xdr:rowOff>
                  </from>
                  <to>
                    <xdr:col>12</xdr:col>
                    <xdr:colOff>144780</xdr:colOff>
                    <xdr:row>114</xdr:row>
                    <xdr:rowOff>350520</xdr:rowOff>
                  </to>
                </anchor>
              </controlPr>
            </control>
          </mc:Choice>
        </mc:AlternateContent>
        <mc:AlternateContent xmlns:mc="http://schemas.openxmlformats.org/markup-compatibility/2006">
          <mc:Choice Requires="x14">
            <control shapeId="5388" r:id="rId26" name="Check Box T-5">
              <controlPr defaultSize="0" autoFill="0" autoLine="0" autoPict="0">
                <anchor moveWithCells="1">
                  <from>
                    <xdr:col>5</xdr:col>
                    <xdr:colOff>38100</xdr:colOff>
                    <xdr:row>115</xdr:row>
                    <xdr:rowOff>60960</xdr:rowOff>
                  </from>
                  <to>
                    <xdr:col>12</xdr:col>
                    <xdr:colOff>60960</xdr:colOff>
                    <xdr:row>115</xdr:row>
                    <xdr:rowOff>365760</xdr:rowOff>
                  </to>
                </anchor>
              </controlPr>
            </control>
          </mc:Choice>
        </mc:AlternateContent>
        <mc:AlternateContent xmlns:mc="http://schemas.openxmlformats.org/markup-compatibility/2006">
          <mc:Choice Requires="x14">
            <control shapeId="5356" r:id="rId27" name="Check Box T-6">
              <controlPr defaultSize="0" autoFill="0" autoLine="0" autoPict="0">
                <anchor moveWithCells="1">
                  <from>
                    <xdr:col>5</xdr:col>
                    <xdr:colOff>38100</xdr:colOff>
                    <xdr:row>116</xdr:row>
                    <xdr:rowOff>45720</xdr:rowOff>
                  </from>
                  <to>
                    <xdr:col>7</xdr:col>
                    <xdr:colOff>259080</xdr:colOff>
                    <xdr:row>116</xdr:row>
                    <xdr:rowOff>350520</xdr:rowOff>
                  </to>
                </anchor>
              </controlPr>
            </control>
          </mc:Choice>
        </mc:AlternateContent>
        <mc:AlternateContent xmlns:mc="http://schemas.openxmlformats.org/markup-compatibility/2006">
          <mc:Choice Requires="x14">
            <control shapeId="5330" r:id="rId28" name="Check Box S1-1">
              <controlPr defaultSize="0" autoFill="0" autoLine="0" autoPict="0">
                <anchor moveWithCells="1">
                  <from>
                    <xdr:col>21</xdr:col>
                    <xdr:colOff>38100</xdr:colOff>
                    <xdr:row>92</xdr:row>
                    <xdr:rowOff>38100</xdr:rowOff>
                  </from>
                  <to>
                    <xdr:col>24</xdr:col>
                    <xdr:colOff>213360</xdr:colOff>
                    <xdr:row>92</xdr:row>
                    <xdr:rowOff>365760</xdr:rowOff>
                  </to>
                </anchor>
              </controlPr>
            </control>
          </mc:Choice>
        </mc:AlternateContent>
        <mc:AlternateContent xmlns:mc="http://schemas.openxmlformats.org/markup-compatibility/2006">
          <mc:Choice Requires="x14">
            <control shapeId="4" r:id="rId29" name="Check Box S2-1">
              <controlPr defaultSize="0" autoFill="0" autoLine="0" autoPict="0">
                <anchor moveWithCells="1">
                  <from>
                    <xdr:col>26</xdr:col>
                    <xdr:colOff>30480</xdr:colOff>
                    <xdr:row>92</xdr:row>
                    <xdr:rowOff>45720</xdr:rowOff>
                  </from>
                  <to>
                    <xdr:col>29</xdr:col>
                    <xdr:colOff>198120</xdr:colOff>
                    <xdr:row>92</xdr:row>
                    <xdr:rowOff>373380</xdr:rowOff>
                  </to>
                </anchor>
              </controlPr>
            </control>
          </mc:Choice>
        </mc:AlternateContent>
        <mc:AlternateContent xmlns:mc="http://schemas.openxmlformats.org/markup-compatibility/2006">
          <mc:Choice Requires="x14">
            <control shapeId="5" r:id="rId30" name="Check Box S2-2">
              <controlPr defaultSize="0" autoFill="0" autoLine="0" autoPict="0">
                <anchor moveWithCells="1">
                  <from>
                    <xdr:col>26</xdr:col>
                    <xdr:colOff>30480</xdr:colOff>
                    <xdr:row>93</xdr:row>
                    <xdr:rowOff>60960</xdr:rowOff>
                  </from>
                  <to>
                    <xdr:col>29</xdr:col>
                    <xdr:colOff>198120</xdr:colOff>
                    <xdr:row>93</xdr:row>
                    <xdr:rowOff>381000</xdr:rowOff>
                  </to>
                </anchor>
              </controlPr>
            </control>
          </mc:Choice>
        </mc:AlternateContent>
        <mc:AlternateContent xmlns:mc="http://schemas.openxmlformats.org/markup-compatibility/2006">
          <mc:Choice Requires="x14">
            <control shapeId="6" r:id="rId31" name="Check Box S2-4">
              <controlPr defaultSize="0" autoFill="0" autoLine="0" autoPict="0">
                <anchor moveWithCells="1">
                  <from>
                    <xdr:col>26</xdr:col>
                    <xdr:colOff>30480</xdr:colOff>
                    <xdr:row>95</xdr:row>
                    <xdr:rowOff>60960</xdr:rowOff>
                  </from>
                  <to>
                    <xdr:col>29</xdr:col>
                    <xdr:colOff>198120</xdr:colOff>
                    <xdr:row>95</xdr:row>
                    <xdr:rowOff>381000</xdr:rowOff>
                  </to>
                </anchor>
              </controlPr>
            </control>
          </mc:Choice>
        </mc:AlternateContent>
        <mc:AlternateContent xmlns:mc="http://schemas.openxmlformats.org/markup-compatibility/2006">
          <mc:Choice Requires="x14">
            <control shapeId="9" r:id="rId32" name="Check Box S2-5">
              <controlPr defaultSize="0" autoFill="0" autoLine="0" autoPict="0">
                <anchor moveWithCells="1">
                  <from>
                    <xdr:col>26</xdr:col>
                    <xdr:colOff>30480</xdr:colOff>
                    <xdr:row>96</xdr:row>
                    <xdr:rowOff>45720</xdr:rowOff>
                  </from>
                  <to>
                    <xdr:col>29</xdr:col>
                    <xdr:colOff>198120</xdr:colOff>
                    <xdr:row>96</xdr:row>
                    <xdr:rowOff>373380</xdr:rowOff>
                  </to>
                </anchor>
              </controlPr>
            </control>
          </mc:Choice>
        </mc:AlternateContent>
        <mc:AlternateContent xmlns:mc="http://schemas.openxmlformats.org/markup-compatibility/2006">
          <mc:Choice Requires="x14">
            <control shapeId="12" r:id="rId33" name="Check Box S2-6">
              <controlPr defaultSize="0" autoFill="0" autoLine="0" autoPict="0">
                <anchor moveWithCells="1">
                  <from>
                    <xdr:col>26</xdr:col>
                    <xdr:colOff>30480</xdr:colOff>
                    <xdr:row>97</xdr:row>
                    <xdr:rowOff>45720</xdr:rowOff>
                  </from>
                  <to>
                    <xdr:col>29</xdr:col>
                    <xdr:colOff>198120</xdr:colOff>
                    <xdr:row>97</xdr:row>
                    <xdr:rowOff>373380</xdr:rowOff>
                  </to>
                </anchor>
              </controlPr>
            </control>
          </mc:Choice>
        </mc:AlternateContent>
        <mc:AlternateContent xmlns:mc="http://schemas.openxmlformats.org/markup-compatibility/2006">
          <mc:Choice Requires="x14">
            <control shapeId="16" r:id="rId34" name="Check Box S2-7">
              <controlPr defaultSize="0" autoFill="0" autoLine="0" autoPict="0">
                <anchor moveWithCells="1">
                  <from>
                    <xdr:col>26</xdr:col>
                    <xdr:colOff>30480</xdr:colOff>
                    <xdr:row>98</xdr:row>
                    <xdr:rowOff>45720</xdr:rowOff>
                  </from>
                  <to>
                    <xdr:col>29</xdr:col>
                    <xdr:colOff>198120</xdr:colOff>
                    <xdr:row>98</xdr:row>
                    <xdr:rowOff>373380</xdr:rowOff>
                  </to>
                </anchor>
              </controlPr>
            </control>
          </mc:Choice>
        </mc:AlternateContent>
        <mc:AlternateContent xmlns:mc="http://schemas.openxmlformats.org/markup-compatibility/2006">
          <mc:Choice Requires="x14">
            <control shapeId="61" r:id="rId35" name="Check Box S2-10">
              <controlPr defaultSize="0" autoFill="0" autoLine="0" autoPict="0">
                <anchor moveWithCells="1">
                  <from>
                    <xdr:col>26</xdr:col>
                    <xdr:colOff>30480</xdr:colOff>
                    <xdr:row>101</xdr:row>
                    <xdr:rowOff>38100</xdr:rowOff>
                  </from>
                  <to>
                    <xdr:col>29</xdr:col>
                    <xdr:colOff>198120</xdr:colOff>
                    <xdr:row>101</xdr:row>
                    <xdr:rowOff>365760</xdr:rowOff>
                  </to>
                </anchor>
              </controlPr>
            </control>
          </mc:Choice>
        </mc:AlternateContent>
        <mc:AlternateContent xmlns:mc="http://schemas.openxmlformats.org/markup-compatibility/2006">
          <mc:Choice Requires="x14">
            <control shapeId="5376" r:id="rId36" name="Check Box S2-11">
              <controlPr defaultSize="0" autoFill="0" autoLine="0" autoPict="0">
                <anchor moveWithCells="1">
                  <from>
                    <xdr:col>26</xdr:col>
                    <xdr:colOff>30480</xdr:colOff>
                    <xdr:row>102</xdr:row>
                    <xdr:rowOff>38100</xdr:rowOff>
                  </from>
                  <to>
                    <xdr:col>29</xdr:col>
                    <xdr:colOff>198120</xdr:colOff>
                    <xdr:row>102</xdr:row>
                    <xdr:rowOff>365760</xdr:rowOff>
                  </to>
                </anchor>
              </controlPr>
            </control>
          </mc:Choice>
        </mc:AlternateContent>
        <mc:AlternateContent xmlns:mc="http://schemas.openxmlformats.org/markup-compatibility/2006">
          <mc:Choice Requires="x14">
            <control shapeId="5380" r:id="rId37" name="Check Box S2-13">
              <controlPr defaultSize="0" autoFill="0" autoLine="0" autoPict="0">
                <anchor moveWithCells="1">
                  <from>
                    <xdr:col>26</xdr:col>
                    <xdr:colOff>30480</xdr:colOff>
                    <xdr:row>104</xdr:row>
                    <xdr:rowOff>30480</xdr:rowOff>
                  </from>
                  <to>
                    <xdr:col>29</xdr:col>
                    <xdr:colOff>198120</xdr:colOff>
                    <xdr:row>104</xdr:row>
                    <xdr:rowOff>350520</xdr:rowOff>
                  </to>
                </anchor>
              </controlPr>
            </control>
          </mc:Choice>
        </mc:AlternateContent>
        <mc:AlternateContent xmlns:mc="http://schemas.openxmlformats.org/markup-compatibility/2006">
          <mc:Choice Requires="x14">
            <control shapeId="5386" r:id="rId38" name="Check Box S2-14">
              <controlPr defaultSize="0" autoFill="0" autoLine="0" autoPict="0">
                <anchor moveWithCells="1">
                  <from>
                    <xdr:col>26</xdr:col>
                    <xdr:colOff>30480</xdr:colOff>
                    <xdr:row>105</xdr:row>
                    <xdr:rowOff>30480</xdr:rowOff>
                  </from>
                  <to>
                    <xdr:col>29</xdr:col>
                    <xdr:colOff>198120</xdr:colOff>
                    <xdr:row>105</xdr:row>
                    <xdr:rowOff>350520</xdr:rowOff>
                  </to>
                </anchor>
              </controlPr>
            </control>
          </mc:Choice>
        </mc:AlternateContent>
        <mc:AlternateContent xmlns:mc="http://schemas.openxmlformats.org/markup-compatibility/2006">
          <mc:Choice Requires="x14">
            <control shapeId="5389" r:id="rId39" name="Check Box S2-15">
              <controlPr defaultSize="0" autoFill="0" autoLine="0" autoPict="0">
                <anchor moveWithCells="1">
                  <from>
                    <xdr:col>26</xdr:col>
                    <xdr:colOff>30480</xdr:colOff>
                    <xdr:row>106</xdr:row>
                    <xdr:rowOff>38100</xdr:rowOff>
                  </from>
                  <to>
                    <xdr:col>29</xdr:col>
                    <xdr:colOff>198120</xdr:colOff>
                    <xdr:row>106</xdr:row>
                    <xdr:rowOff>365760</xdr:rowOff>
                  </to>
                </anchor>
              </controlPr>
            </control>
          </mc:Choice>
        </mc:AlternateContent>
        <mc:AlternateContent xmlns:mc="http://schemas.openxmlformats.org/markup-compatibility/2006">
          <mc:Choice Requires="x14">
            <control shapeId="5391" r:id="rId40" name="Check Box S2-16">
              <controlPr defaultSize="0" autoFill="0" autoLine="0" autoPict="0">
                <anchor moveWithCells="1">
                  <from>
                    <xdr:col>26</xdr:col>
                    <xdr:colOff>30480</xdr:colOff>
                    <xdr:row>107</xdr:row>
                    <xdr:rowOff>38100</xdr:rowOff>
                  </from>
                  <to>
                    <xdr:col>29</xdr:col>
                    <xdr:colOff>198120</xdr:colOff>
                    <xdr:row>107</xdr:row>
                    <xdr:rowOff>365760</xdr:rowOff>
                  </to>
                </anchor>
              </controlPr>
            </control>
          </mc:Choice>
        </mc:AlternateContent>
        <mc:AlternateContent xmlns:mc="http://schemas.openxmlformats.org/markup-compatibility/2006">
          <mc:Choice Requires="x14">
            <control shapeId="5392" r:id="rId41" name="Check Box S2-17">
              <controlPr defaultSize="0" autoFill="0" autoLine="0" autoPict="0">
                <anchor moveWithCells="1">
                  <from>
                    <xdr:col>26</xdr:col>
                    <xdr:colOff>30480</xdr:colOff>
                    <xdr:row>108</xdr:row>
                    <xdr:rowOff>30480</xdr:rowOff>
                  </from>
                  <to>
                    <xdr:col>29</xdr:col>
                    <xdr:colOff>198120</xdr:colOff>
                    <xdr:row>108</xdr:row>
                    <xdr:rowOff>350520</xdr:rowOff>
                  </to>
                </anchor>
              </controlPr>
            </control>
          </mc:Choice>
        </mc:AlternateContent>
        <mc:AlternateContent xmlns:mc="http://schemas.openxmlformats.org/markup-compatibility/2006">
          <mc:Choice Requires="x14">
            <control shapeId="5395" r:id="rId42" name="Check Box S2-18">
              <controlPr defaultSize="0" autoFill="0" autoLine="0" autoPict="0">
                <anchor moveWithCells="1">
                  <from>
                    <xdr:col>26</xdr:col>
                    <xdr:colOff>30480</xdr:colOff>
                    <xdr:row>109</xdr:row>
                    <xdr:rowOff>30480</xdr:rowOff>
                  </from>
                  <to>
                    <xdr:col>29</xdr:col>
                    <xdr:colOff>198120</xdr:colOff>
                    <xdr:row>109</xdr:row>
                    <xdr:rowOff>350520</xdr:rowOff>
                  </to>
                </anchor>
              </controlPr>
            </control>
          </mc:Choice>
        </mc:AlternateContent>
        <mc:AlternateContent xmlns:mc="http://schemas.openxmlformats.org/markup-compatibility/2006">
          <mc:Choice Requires="x14">
            <control shapeId="5340" r:id="rId43" name="Check Box S-19">
              <controlPr defaultSize="0" autoFill="0" autoLine="0" autoPict="0">
                <anchor moveWithCells="1">
                  <from>
                    <xdr:col>5</xdr:col>
                    <xdr:colOff>38100</xdr:colOff>
                    <xdr:row>110</xdr:row>
                    <xdr:rowOff>68580</xdr:rowOff>
                  </from>
                  <to>
                    <xdr:col>8</xdr:col>
                    <xdr:colOff>30480</xdr:colOff>
                    <xdr:row>110</xdr:row>
                    <xdr:rowOff>373380</xdr:rowOff>
                  </to>
                </anchor>
              </controlPr>
            </control>
          </mc:Choice>
        </mc:AlternateContent>
        <mc:AlternateContent xmlns:mc="http://schemas.openxmlformats.org/markup-compatibility/2006">
          <mc:Choice Requires="x14">
            <control shapeId="5596" r:id="rId44" name="Check Box S2-12">
              <controlPr defaultSize="0" autoFill="0" autoLine="0" autoPict="0">
                <anchor moveWithCells="1">
                  <from>
                    <xdr:col>26</xdr:col>
                    <xdr:colOff>30480</xdr:colOff>
                    <xdr:row>103</xdr:row>
                    <xdr:rowOff>38100</xdr:rowOff>
                  </from>
                  <to>
                    <xdr:col>29</xdr:col>
                    <xdr:colOff>198120</xdr:colOff>
                    <xdr:row>103</xdr:row>
                    <xdr:rowOff>365760</xdr:rowOff>
                  </to>
                </anchor>
              </controlPr>
            </control>
          </mc:Choice>
        </mc:AlternateContent>
        <mc:AlternateContent xmlns:mc="http://schemas.openxmlformats.org/markup-compatibility/2006">
          <mc:Choice Requires="x14">
            <control shapeId="5332" r:id="rId45" name="Check Box S1-2">
              <controlPr defaultSize="0" autoFill="0" autoLine="0" autoPict="0">
                <anchor moveWithCells="1">
                  <from>
                    <xdr:col>21</xdr:col>
                    <xdr:colOff>38100</xdr:colOff>
                    <xdr:row>93</xdr:row>
                    <xdr:rowOff>60960</xdr:rowOff>
                  </from>
                  <to>
                    <xdr:col>24</xdr:col>
                    <xdr:colOff>213360</xdr:colOff>
                    <xdr:row>93</xdr:row>
                    <xdr:rowOff>381000</xdr:rowOff>
                  </to>
                </anchor>
              </controlPr>
            </control>
          </mc:Choice>
        </mc:AlternateContent>
        <mc:AlternateContent xmlns:mc="http://schemas.openxmlformats.org/markup-compatibility/2006">
          <mc:Choice Requires="x14">
            <control shapeId="5333" r:id="rId46" name="Check Box S1-4">
              <controlPr defaultSize="0" autoFill="0" autoLine="0" autoPict="0">
                <anchor moveWithCells="1">
                  <from>
                    <xdr:col>21</xdr:col>
                    <xdr:colOff>38100</xdr:colOff>
                    <xdr:row>95</xdr:row>
                    <xdr:rowOff>30480</xdr:rowOff>
                  </from>
                  <to>
                    <xdr:col>24</xdr:col>
                    <xdr:colOff>213360</xdr:colOff>
                    <xdr:row>95</xdr:row>
                    <xdr:rowOff>350520</xdr:rowOff>
                  </to>
                </anchor>
              </controlPr>
            </control>
          </mc:Choice>
        </mc:AlternateContent>
        <mc:AlternateContent xmlns:mc="http://schemas.openxmlformats.org/markup-compatibility/2006">
          <mc:Choice Requires="x14">
            <control shapeId="5334" r:id="rId47" name="Check Box S1-5">
              <controlPr defaultSize="0" autoFill="0" autoLine="0" autoPict="0">
                <anchor moveWithCells="1">
                  <from>
                    <xdr:col>21</xdr:col>
                    <xdr:colOff>38100</xdr:colOff>
                    <xdr:row>96</xdr:row>
                    <xdr:rowOff>22860</xdr:rowOff>
                  </from>
                  <to>
                    <xdr:col>24</xdr:col>
                    <xdr:colOff>213360</xdr:colOff>
                    <xdr:row>96</xdr:row>
                    <xdr:rowOff>342900</xdr:rowOff>
                  </to>
                </anchor>
              </controlPr>
            </control>
          </mc:Choice>
        </mc:AlternateContent>
        <mc:AlternateContent xmlns:mc="http://schemas.openxmlformats.org/markup-compatibility/2006">
          <mc:Choice Requires="x14">
            <control shapeId="5335" r:id="rId48" name="Check Box S1-6">
              <controlPr defaultSize="0" autoFill="0" autoLine="0" autoPict="0">
                <anchor moveWithCells="1">
                  <from>
                    <xdr:col>21</xdr:col>
                    <xdr:colOff>38100</xdr:colOff>
                    <xdr:row>97</xdr:row>
                    <xdr:rowOff>60960</xdr:rowOff>
                  </from>
                  <to>
                    <xdr:col>24</xdr:col>
                    <xdr:colOff>213360</xdr:colOff>
                    <xdr:row>97</xdr:row>
                    <xdr:rowOff>381000</xdr:rowOff>
                  </to>
                </anchor>
              </controlPr>
            </control>
          </mc:Choice>
        </mc:AlternateContent>
        <mc:AlternateContent xmlns:mc="http://schemas.openxmlformats.org/markup-compatibility/2006">
          <mc:Choice Requires="x14">
            <control shapeId="5336" r:id="rId49" name="Check Box S1-7">
              <controlPr defaultSize="0" autoFill="0" autoLine="0" autoPict="0">
                <anchor moveWithCells="1">
                  <from>
                    <xdr:col>21</xdr:col>
                    <xdr:colOff>38100</xdr:colOff>
                    <xdr:row>98</xdr:row>
                    <xdr:rowOff>45720</xdr:rowOff>
                  </from>
                  <to>
                    <xdr:col>24</xdr:col>
                    <xdr:colOff>213360</xdr:colOff>
                    <xdr:row>98</xdr:row>
                    <xdr:rowOff>373380</xdr:rowOff>
                  </to>
                </anchor>
              </controlPr>
            </control>
          </mc:Choice>
        </mc:AlternateContent>
        <mc:AlternateContent xmlns:mc="http://schemas.openxmlformats.org/markup-compatibility/2006">
          <mc:Choice Requires="x14">
            <control shapeId="5337" r:id="rId50" name="Check Box S1-10">
              <controlPr defaultSize="0" autoFill="0" autoLine="0" autoPict="0">
                <anchor moveWithCells="1">
                  <from>
                    <xdr:col>21</xdr:col>
                    <xdr:colOff>38100</xdr:colOff>
                    <xdr:row>101</xdr:row>
                    <xdr:rowOff>60960</xdr:rowOff>
                  </from>
                  <to>
                    <xdr:col>24</xdr:col>
                    <xdr:colOff>213360</xdr:colOff>
                    <xdr:row>101</xdr:row>
                    <xdr:rowOff>381000</xdr:rowOff>
                  </to>
                </anchor>
              </controlPr>
            </control>
          </mc:Choice>
        </mc:AlternateContent>
        <mc:AlternateContent xmlns:mc="http://schemas.openxmlformats.org/markup-compatibility/2006">
          <mc:Choice Requires="x14">
            <control shapeId="5338" r:id="rId51" name="Check Box S1-11">
              <controlPr defaultSize="0" autoFill="0" autoLine="0" autoPict="0">
                <anchor moveWithCells="1">
                  <from>
                    <xdr:col>21</xdr:col>
                    <xdr:colOff>38100</xdr:colOff>
                    <xdr:row>102</xdr:row>
                    <xdr:rowOff>60960</xdr:rowOff>
                  </from>
                  <to>
                    <xdr:col>24</xdr:col>
                    <xdr:colOff>213360</xdr:colOff>
                    <xdr:row>102</xdr:row>
                    <xdr:rowOff>381000</xdr:rowOff>
                  </to>
                </anchor>
              </controlPr>
            </control>
          </mc:Choice>
        </mc:AlternateContent>
        <mc:AlternateContent xmlns:mc="http://schemas.openxmlformats.org/markup-compatibility/2006">
          <mc:Choice Requires="x14">
            <control shapeId="5595" r:id="rId52" name="Check Box S1-12">
              <controlPr defaultSize="0" autoFill="0" autoLine="0" autoPict="0">
                <anchor moveWithCells="1">
                  <from>
                    <xdr:col>21</xdr:col>
                    <xdr:colOff>38100</xdr:colOff>
                    <xdr:row>103</xdr:row>
                    <xdr:rowOff>45720</xdr:rowOff>
                  </from>
                  <to>
                    <xdr:col>24</xdr:col>
                    <xdr:colOff>213360</xdr:colOff>
                    <xdr:row>103</xdr:row>
                    <xdr:rowOff>373380</xdr:rowOff>
                  </to>
                </anchor>
              </controlPr>
            </control>
          </mc:Choice>
        </mc:AlternateContent>
        <mc:AlternateContent xmlns:mc="http://schemas.openxmlformats.org/markup-compatibility/2006">
          <mc:Choice Requires="x14">
            <control shapeId="5339" r:id="rId53" name="Check Box S1-13">
              <controlPr defaultSize="0" autoFill="0" autoLine="0" autoPict="0">
                <anchor moveWithCells="1">
                  <from>
                    <xdr:col>21</xdr:col>
                    <xdr:colOff>38100</xdr:colOff>
                    <xdr:row>104</xdr:row>
                    <xdr:rowOff>60960</xdr:rowOff>
                  </from>
                  <to>
                    <xdr:col>24</xdr:col>
                    <xdr:colOff>213360</xdr:colOff>
                    <xdr:row>104</xdr:row>
                    <xdr:rowOff>381000</xdr:rowOff>
                  </to>
                </anchor>
              </controlPr>
            </control>
          </mc:Choice>
        </mc:AlternateContent>
        <mc:AlternateContent xmlns:mc="http://schemas.openxmlformats.org/markup-compatibility/2006">
          <mc:Choice Requires="x14">
            <control shapeId="5396" r:id="rId54" name="Check Box S1-14">
              <controlPr defaultSize="0" autoFill="0" autoLine="0" autoPict="0">
                <anchor moveWithCells="1">
                  <from>
                    <xdr:col>21</xdr:col>
                    <xdr:colOff>38100</xdr:colOff>
                    <xdr:row>105</xdr:row>
                    <xdr:rowOff>45720</xdr:rowOff>
                  </from>
                  <to>
                    <xdr:col>24</xdr:col>
                    <xdr:colOff>213360</xdr:colOff>
                    <xdr:row>105</xdr:row>
                    <xdr:rowOff>373380</xdr:rowOff>
                  </to>
                </anchor>
              </controlPr>
            </control>
          </mc:Choice>
        </mc:AlternateContent>
        <mc:AlternateContent xmlns:mc="http://schemas.openxmlformats.org/markup-compatibility/2006">
          <mc:Choice Requires="x14">
            <control shapeId="5397" r:id="rId55" name="Check Box S1-15">
              <controlPr defaultSize="0" autoFill="0" autoLine="0" autoPict="0">
                <anchor moveWithCells="1">
                  <from>
                    <xdr:col>21</xdr:col>
                    <xdr:colOff>38100</xdr:colOff>
                    <xdr:row>106</xdr:row>
                    <xdr:rowOff>45720</xdr:rowOff>
                  </from>
                  <to>
                    <xdr:col>24</xdr:col>
                    <xdr:colOff>213360</xdr:colOff>
                    <xdr:row>106</xdr:row>
                    <xdr:rowOff>373380</xdr:rowOff>
                  </to>
                </anchor>
              </controlPr>
            </control>
          </mc:Choice>
        </mc:AlternateContent>
        <mc:AlternateContent xmlns:mc="http://schemas.openxmlformats.org/markup-compatibility/2006">
          <mc:Choice Requires="x14">
            <control shapeId="5398" r:id="rId56" name="Check Box S1-16">
              <controlPr defaultSize="0" autoFill="0" autoLine="0" autoPict="0">
                <anchor moveWithCells="1">
                  <from>
                    <xdr:col>21</xdr:col>
                    <xdr:colOff>38100</xdr:colOff>
                    <xdr:row>107</xdr:row>
                    <xdr:rowOff>60960</xdr:rowOff>
                  </from>
                  <to>
                    <xdr:col>24</xdr:col>
                    <xdr:colOff>213360</xdr:colOff>
                    <xdr:row>107</xdr:row>
                    <xdr:rowOff>381000</xdr:rowOff>
                  </to>
                </anchor>
              </controlPr>
            </control>
          </mc:Choice>
        </mc:AlternateContent>
        <mc:AlternateContent xmlns:mc="http://schemas.openxmlformats.org/markup-compatibility/2006">
          <mc:Choice Requires="x14">
            <control shapeId="5427" r:id="rId57" name="Check Box S1-17">
              <controlPr defaultSize="0" autoFill="0" autoLine="0" autoPict="0">
                <anchor moveWithCells="1">
                  <from>
                    <xdr:col>21</xdr:col>
                    <xdr:colOff>38100</xdr:colOff>
                    <xdr:row>108</xdr:row>
                    <xdr:rowOff>60960</xdr:rowOff>
                  </from>
                  <to>
                    <xdr:col>24</xdr:col>
                    <xdr:colOff>213360</xdr:colOff>
                    <xdr:row>108</xdr:row>
                    <xdr:rowOff>381000</xdr:rowOff>
                  </to>
                </anchor>
              </controlPr>
            </control>
          </mc:Choice>
        </mc:AlternateContent>
        <mc:AlternateContent xmlns:mc="http://schemas.openxmlformats.org/markup-compatibility/2006">
          <mc:Choice Requires="x14">
            <control shapeId="5428" r:id="rId58" name="Check Box S1-18">
              <controlPr defaultSize="0" autoFill="0" autoLine="0" autoPict="0">
                <anchor moveWithCells="1">
                  <from>
                    <xdr:col>21</xdr:col>
                    <xdr:colOff>38100</xdr:colOff>
                    <xdr:row>109</xdr:row>
                    <xdr:rowOff>30480</xdr:rowOff>
                  </from>
                  <to>
                    <xdr:col>24</xdr:col>
                    <xdr:colOff>213360</xdr:colOff>
                    <xdr:row>109</xdr:row>
                    <xdr:rowOff>350520</xdr:rowOff>
                  </to>
                </anchor>
              </controlPr>
            </control>
          </mc:Choice>
        </mc:AlternateContent>
        <mc:AlternateContent xmlns:mc="http://schemas.openxmlformats.org/markup-compatibility/2006">
          <mc:Choice Requires="x14">
            <control shapeId="5193" r:id="rId59" name="Option Button A-1">
              <controlPr defaultSize="0" autoFill="0" autoLine="0" autoPict="0">
                <anchor moveWithCells="1">
                  <from>
                    <xdr:col>5</xdr:col>
                    <xdr:colOff>30480</xdr:colOff>
                    <xdr:row>10</xdr:row>
                    <xdr:rowOff>45720</xdr:rowOff>
                  </from>
                  <to>
                    <xdr:col>7</xdr:col>
                    <xdr:colOff>152400</xdr:colOff>
                    <xdr:row>10</xdr:row>
                    <xdr:rowOff>350520</xdr:rowOff>
                  </to>
                </anchor>
              </controlPr>
            </control>
          </mc:Choice>
        </mc:AlternateContent>
        <mc:AlternateContent xmlns:mc="http://schemas.openxmlformats.org/markup-compatibility/2006">
          <mc:Choice Requires="x14">
            <control shapeId="5355" r:id="rId60" name="Check Box T-4">
              <controlPr defaultSize="0" autoFill="0" autoLine="0" autoPict="0">
                <anchor moveWithCells="1">
                  <from>
                    <xdr:col>16</xdr:col>
                    <xdr:colOff>30480</xdr:colOff>
                    <xdr:row>114</xdr:row>
                    <xdr:rowOff>45720</xdr:rowOff>
                  </from>
                  <to>
                    <xdr:col>24</xdr:col>
                    <xdr:colOff>114300</xdr:colOff>
                    <xdr:row>114</xdr:row>
                    <xdr:rowOff>350520</xdr:rowOff>
                  </to>
                </anchor>
              </controlPr>
            </control>
          </mc:Choice>
        </mc:AlternateContent>
        <mc:AlternateContent xmlns:mc="http://schemas.openxmlformats.org/markup-compatibility/2006">
          <mc:Choice Requires="x14">
            <control shapeId="5622" r:id="rId61" name="Group Box E">
              <controlPr defaultSize="0" autoFill="0" autoPict="0">
                <anchor moveWithCells="1">
                  <from>
                    <xdr:col>4</xdr:col>
                    <xdr:colOff>175260</xdr:colOff>
                    <xdr:row>18</xdr:row>
                    <xdr:rowOff>99060</xdr:rowOff>
                  </from>
                  <to>
                    <xdr:col>30</xdr:col>
                    <xdr:colOff>7620</xdr:colOff>
                    <xdr:row>21</xdr:row>
                    <xdr:rowOff>144780</xdr:rowOff>
                  </to>
                </anchor>
              </controlPr>
            </control>
          </mc:Choice>
        </mc:AlternateContent>
        <mc:AlternateContent xmlns:mc="http://schemas.openxmlformats.org/markup-compatibility/2006">
          <mc:Choice Requires="x14">
            <control shapeId="5660" r:id="rId62" name="Option Button E-1">
              <controlPr defaultSize="0" autoFill="0" autoLine="0" autoPict="0">
                <anchor moveWithCells="1">
                  <from>
                    <xdr:col>5</xdr:col>
                    <xdr:colOff>30480</xdr:colOff>
                    <xdr:row>19</xdr:row>
                    <xdr:rowOff>68580</xdr:rowOff>
                  </from>
                  <to>
                    <xdr:col>11</xdr:col>
                    <xdr:colOff>175260</xdr:colOff>
                    <xdr:row>19</xdr:row>
                    <xdr:rowOff>373380</xdr:rowOff>
                  </to>
                </anchor>
              </controlPr>
            </control>
          </mc:Choice>
        </mc:AlternateContent>
        <mc:AlternateContent xmlns:mc="http://schemas.openxmlformats.org/markup-compatibility/2006">
          <mc:Choice Requires="x14">
            <control shapeId="5661" r:id="rId63" name="Option Button E-2">
              <controlPr defaultSize="0" autoFill="0" autoLine="0" autoPict="0">
                <anchor moveWithCells="1">
                  <from>
                    <xdr:col>12</xdr:col>
                    <xdr:colOff>38100</xdr:colOff>
                    <xdr:row>19</xdr:row>
                    <xdr:rowOff>76200</xdr:rowOff>
                  </from>
                  <to>
                    <xdr:col>18</xdr:col>
                    <xdr:colOff>259080</xdr:colOff>
                    <xdr:row>19</xdr:row>
                    <xdr:rowOff>381000</xdr:rowOff>
                  </to>
                </anchor>
              </controlPr>
            </control>
          </mc:Choice>
        </mc:AlternateContent>
        <mc:AlternateContent xmlns:mc="http://schemas.openxmlformats.org/markup-compatibility/2006">
          <mc:Choice Requires="x14">
            <control shapeId="5662" r:id="rId64" name="Option Button E-3">
              <controlPr defaultSize="0" autoFill="0" autoLine="0" autoPict="0">
                <anchor moveWithCells="1">
                  <from>
                    <xdr:col>19</xdr:col>
                    <xdr:colOff>22860</xdr:colOff>
                    <xdr:row>19</xdr:row>
                    <xdr:rowOff>83820</xdr:rowOff>
                  </from>
                  <to>
                    <xdr:col>23</xdr:col>
                    <xdr:colOff>152400</xdr:colOff>
                    <xdr:row>19</xdr:row>
                    <xdr:rowOff>388620</xdr:rowOff>
                  </to>
                </anchor>
              </controlPr>
            </control>
          </mc:Choice>
        </mc:AlternateContent>
        <mc:AlternateContent xmlns:mc="http://schemas.openxmlformats.org/markup-compatibility/2006">
          <mc:Choice Requires="x14">
            <control shapeId="5663" r:id="rId65" name="Option Button E-4">
              <controlPr defaultSize="0" autoFill="0" autoLine="0" autoPict="0">
                <anchor moveWithCells="1">
                  <from>
                    <xdr:col>24</xdr:col>
                    <xdr:colOff>30480</xdr:colOff>
                    <xdr:row>19</xdr:row>
                    <xdr:rowOff>68580</xdr:rowOff>
                  </from>
                  <to>
                    <xdr:col>28</xdr:col>
                    <xdr:colOff>160020</xdr:colOff>
                    <xdr:row>19</xdr:row>
                    <xdr:rowOff>373380</xdr:rowOff>
                  </to>
                </anchor>
              </controlPr>
            </control>
          </mc:Choice>
        </mc:AlternateContent>
        <mc:AlternateContent xmlns:mc="http://schemas.openxmlformats.org/markup-compatibility/2006">
          <mc:Choice Requires="x14">
            <control shapeId="5664" r:id="rId66" name="Option Button E-5">
              <controlPr defaultSize="0" autoFill="0" autoLine="0" autoPict="0">
                <anchor moveWithCells="1">
                  <from>
                    <xdr:col>5</xdr:col>
                    <xdr:colOff>22860</xdr:colOff>
                    <xdr:row>20</xdr:row>
                    <xdr:rowOff>68580</xdr:rowOff>
                  </from>
                  <to>
                    <xdr:col>8</xdr:col>
                    <xdr:colOff>190500</xdr:colOff>
                    <xdr:row>20</xdr:row>
                    <xdr:rowOff>373380</xdr:rowOff>
                  </to>
                </anchor>
              </controlPr>
            </control>
          </mc:Choice>
        </mc:AlternateContent>
        <mc:AlternateContent xmlns:mc="http://schemas.openxmlformats.org/markup-compatibility/2006">
          <mc:Choice Requires="x14">
            <control shapeId="5665" r:id="rId67" name="Option Button E-6">
              <controlPr defaultSize="0" autoFill="0" autoLine="0" autoPict="0">
                <anchor moveWithCells="1">
                  <from>
                    <xdr:col>9</xdr:col>
                    <xdr:colOff>0</xdr:colOff>
                    <xdr:row>20</xdr:row>
                    <xdr:rowOff>68580</xdr:rowOff>
                  </from>
                  <to>
                    <xdr:col>11</xdr:col>
                    <xdr:colOff>228600</xdr:colOff>
                    <xdr:row>20</xdr:row>
                    <xdr:rowOff>373380</xdr:rowOff>
                  </to>
                </anchor>
              </controlPr>
            </control>
          </mc:Choice>
        </mc:AlternateContent>
        <mc:AlternateContent xmlns:mc="http://schemas.openxmlformats.org/markup-compatibility/2006">
          <mc:Choice Requires="x14">
            <control shapeId="5666" r:id="rId68" name="Option Button E-7">
              <controlPr defaultSize="0" autoFill="0" autoLine="0" autoPict="0">
                <anchor moveWithCells="1">
                  <from>
                    <xdr:col>12</xdr:col>
                    <xdr:colOff>38100</xdr:colOff>
                    <xdr:row>20</xdr:row>
                    <xdr:rowOff>68580</xdr:rowOff>
                  </from>
                  <to>
                    <xdr:col>15</xdr:col>
                    <xdr:colOff>0</xdr:colOff>
                    <xdr:row>20</xdr:row>
                    <xdr:rowOff>373380</xdr:rowOff>
                  </to>
                </anchor>
              </controlPr>
            </control>
          </mc:Choice>
        </mc:AlternateContent>
        <mc:AlternateContent xmlns:mc="http://schemas.openxmlformats.org/markup-compatibility/2006">
          <mc:Choice Requires="x14">
            <control shapeId="5667" r:id="rId69" name="Group Box F">
              <controlPr defaultSize="0" autoFill="0" autoPict="0">
                <anchor moveWithCells="1">
                  <from>
                    <xdr:col>4</xdr:col>
                    <xdr:colOff>152400</xdr:colOff>
                    <xdr:row>21</xdr:row>
                    <xdr:rowOff>182880</xdr:rowOff>
                  </from>
                  <to>
                    <xdr:col>29</xdr:col>
                    <xdr:colOff>259080</xdr:colOff>
                    <xdr:row>25</xdr:row>
                    <xdr:rowOff>137160</xdr:rowOff>
                  </to>
                </anchor>
              </controlPr>
            </control>
          </mc:Choice>
        </mc:AlternateContent>
        <mc:AlternateContent xmlns:mc="http://schemas.openxmlformats.org/markup-compatibility/2006">
          <mc:Choice Requires="x14">
            <control shapeId="5668" r:id="rId70" name="Option Button F-1">
              <controlPr defaultSize="0" autoFill="0" autoLine="0" autoPict="0">
                <anchor moveWithCells="1">
                  <from>
                    <xdr:col>5</xdr:col>
                    <xdr:colOff>38100</xdr:colOff>
                    <xdr:row>22</xdr:row>
                    <xdr:rowOff>60960</xdr:rowOff>
                  </from>
                  <to>
                    <xdr:col>10</xdr:col>
                    <xdr:colOff>190500</xdr:colOff>
                    <xdr:row>22</xdr:row>
                    <xdr:rowOff>365760</xdr:rowOff>
                  </to>
                </anchor>
              </controlPr>
            </control>
          </mc:Choice>
        </mc:AlternateContent>
        <mc:AlternateContent xmlns:mc="http://schemas.openxmlformats.org/markup-compatibility/2006">
          <mc:Choice Requires="x14">
            <control shapeId="5679" r:id="rId71" name="Option Button G-1">
              <controlPr defaultSize="0" autoFill="0" autoLine="0" autoPict="0">
                <anchor moveWithCells="1">
                  <from>
                    <xdr:col>5</xdr:col>
                    <xdr:colOff>60960</xdr:colOff>
                    <xdr:row>26</xdr:row>
                    <xdr:rowOff>68580</xdr:rowOff>
                  </from>
                  <to>
                    <xdr:col>9</xdr:col>
                    <xdr:colOff>152400</xdr:colOff>
                    <xdr:row>26</xdr:row>
                    <xdr:rowOff>373380</xdr:rowOff>
                  </to>
                </anchor>
              </controlPr>
            </control>
          </mc:Choice>
        </mc:AlternateContent>
        <mc:AlternateContent xmlns:mc="http://schemas.openxmlformats.org/markup-compatibility/2006">
          <mc:Choice Requires="x14">
            <control shapeId="5680" r:id="rId72" name="Option Button G-2">
              <controlPr defaultSize="0" autoFill="0" autoLine="0" autoPict="0">
                <anchor moveWithCells="1">
                  <from>
                    <xdr:col>10</xdr:col>
                    <xdr:colOff>60960</xdr:colOff>
                    <xdr:row>26</xdr:row>
                    <xdr:rowOff>68580</xdr:rowOff>
                  </from>
                  <to>
                    <xdr:col>13</xdr:col>
                    <xdr:colOff>83820</xdr:colOff>
                    <xdr:row>26</xdr:row>
                    <xdr:rowOff>373380</xdr:rowOff>
                  </to>
                </anchor>
              </controlPr>
            </control>
          </mc:Choice>
        </mc:AlternateContent>
        <mc:AlternateContent xmlns:mc="http://schemas.openxmlformats.org/markup-compatibility/2006">
          <mc:Choice Requires="x14">
            <control shapeId="5681" r:id="rId73" name="Option Button G-3">
              <controlPr defaultSize="0" autoFill="0" autoLine="0" autoPict="0">
                <anchor moveWithCells="1">
                  <from>
                    <xdr:col>14</xdr:col>
                    <xdr:colOff>60960</xdr:colOff>
                    <xdr:row>26</xdr:row>
                    <xdr:rowOff>68580</xdr:rowOff>
                  </from>
                  <to>
                    <xdr:col>19</xdr:col>
                    <xdr:colOff>99060</xdr:colOff>
                    <xdr:row>26</xdr:row>
                    <xdr:rowOff>373380</xdr:rowOff>
                  </to>
                </anchor>
              </controlPr>
            </control>
          </mc:Choice>
        </mc:AlternateContent>
        <mc:AlternateContent xmlns:mc="http://schemas.openxmlformats.org/markup-compatibility/2006">
          <mc:Choice Requires="x14">
            <control shapeId="5682" r:id="rId74" name="Option Button G-4">
              <controlPr defaultSize="0" autoFill="0" autoLine="0" autoPict="0">
                <anchor moveWithCells="1">
                  <from>
                    <xdr:col>20</xdr:col>
                    <xdr:colOff>60960</xdr:colOff>
                    <xdr:row>26</xdr:row>
                    <xdr:rowOff>68580</xdr:rowOff>
                  </from>
                  <to>
                    <xdr:col>22</xdr:col>
                    <xdr:colOff>144780</xdr:colOff>
                    <xdr:row>26</xdr:row>
                    <xdr:rowOff>373380</xdr:rowOff>
                  </to>
                </anchor>
              </controlPr>
            </control>
          </mc:Choice>
        </mc:AlternateContent>
        <mc:AlternateContent xmlns:mc="http://schemas.openxmlformats.org/markup-compatibility/2006">
          <mc:Choice Requires="x14">
            <control shapeId="5683" r:id="rId75" name="Option Button G-5">
              <controlPr defaultSize="0" autoFill="0" autoLine="0" autoPict="0">
                <anchor moveWithCells="1">
                  <from>
                    <xdr:col>23</xdr:col>
                    <xdr:colOff>60960</xdr:colOff>
                    <xdr:row>26</xdr:row>
                    <xdr:rowOff>68580</xdr:rowOff>
                  </from>
                  <to>
                    <xdr:col>27</xdr:col>
                    <xdr:colOff>137160</xdr:colOff>
                    <xdr:row>26</xdr:row>
                    <xdr:rowOff>373380</xdr:rowOff>
                  </to>
                </anchor>
              </controlPr>
            </control>
          </mc:Choice>
        </mc:AlternateContent>
        <mc:AlternateContent xmlns:mc="http://schemas.openxmlformats.org/markup-compatibility/2006">
          <mc:Choice Requires="x14">
            <control shapeId="5684" r:id="rId76" name="Option Button G-6">
              <controlPr defaultSize="0" autoFill="0" autoLine="0" autoPict="0">
                <anchor moveWithCells="1">
                  <from>
                    <xdr:col>5</xdr:col>
                    <xdr:colOff>60960</xdr:colOff>
                    <xdr:row>27</xdr:row>
                    <xdr:rowOff>68580</xdr:rowOff>
                  </from>
                  <to>
                    <xdr:col>8</xdr:col>
                    <xdr:colOff>198120</xdr:colOff>
                    <xdr:row>27</xdr:row>
                    <xdr:rowOff>373380</xdr:rowOff>
                  </to>
                </anchor>
              </controlPr>
            </control>
          </mc:Choice>
        </mc:AlternateContent>
        <mc:AlternateContent xmlns:mc="http://schemas.openxmlformats.org/markup-compatibility/2006">
          <mc:Choice Requires="x14">
            <control shapeId="5685" r:id="rId77" name="Option Button G-7">
              <controlPr defaultSize="0" autoFill="0" autoLine="0" autoPict="0">
                <anchor moveWithCells="1">
                  <from>
                    <xdr:col>10</xdr:col>
                    <xdr:colOff>60960</xdr:colOff>
                    <xdr:row>27</xdr:row>
                    <xdr:rowOff>60960</xdr:rowOff>
                  </from>
                  <to>
                    <xdr:col>13</xdr:col>
                    <xdr:colOff>175260</xdr:colOff>
                    <xdr:row>27</xdr:row>
                    <xdr:rowOff>365760</xdr:rowOff>
                  </to>
                </anchor>
              </controlPr>
            </control>
          </mc:Choice>
        </mc:AlternateContent>
        <mc:AlternateContent xmlns:mc="http://schemas.openxmlformats.org/markup-compatibility/2006">
          <mc:Choice Requires="x14">
            <control shapeId="5686" r:id="rId78" name="Option Button G-8">
              <controlPr defaultSize="0" autoFill="0" autoLine="0" autoPict="0">
                <anchor moveWithCells="1">
                  <from>
                    <xdr:col>14</xdr:col>
                    <xdr:colOff>60960</xdr:colOff>
                    <xdr:row>27</xdr:row>
                    <xdr:rowOff>60960</xdr:rowOff>
                  </from>
                  <to>
                    <xdr:col>17</xdr:col>
                    <xdr:colOff>22860</xdr:colOff>
                    <xdr:row>27</xdr:row>
                    <xdr:rowOff>365760</xdr:rowOff>
                  </to>
                </anchor>
              </controlPr>
            </control>
          </mc:Choice>
        </mc:AlternateContent>
        <mc:AlternateContent xmlns:mc="http://schemas.openxmlformats.org/markup-compatibility/2006">
          <mc:Choice Requires="x14">
            <control shapeId="5687" r:id="rId79" name="Option Button F-2">
              <controlPr defaultSize="0" autoFill="0" autoLine="0" autoPict="0">
                <anchor moveWithCells="1">
                  <from>
                    <xdr:col>12</xdr:col>
                    <xdr:colOff>45720</xdr:colOff>
                    <xdr:row>22</xdr:row>
                    <xdr:rowOff>60960</xdr:rowOff>
                  </from>
                  <to>
                    <xdr:col>17</xdr:col>
                    <xdr:colOff>198120</xdr:colOff>
                    <xdr:row>22</xdr:row>
                    <xdr:rowOff>365760</xdr:rowOff>
                  </to>
                </anchor>
              </controlPr>
            </control>
          </mc:Choice>
        </mc:AlternateContent>
        <mc:AlternateContent xmlns:mc="http://schemas.openxmlformats.org/markup-compatibility/2006">
          <mc:Choice Requires="x14">
            <control shapeId="5688" r:id="rId80" name="Option Button F-3">
              <controlPr defaultSize="0" autoFill="0" autoLine="0" autoPict="0">
                <anchor moveWithCells="1">
                  <from>
                    <xdr:col>20</xdr:col>
                    <xdr:colOff>38100</xdr:colOff>
                    <xdr:row>22</xdr:row>
                    <xdr:rowOff>60960</xdr:rowOff>
                  </from>
                  <to>
                    <xdr:col>28</xdr:col>
                    <xdr:colOff>160020</xdr:colOff>
                    <xdr:row>22</xdr:row>
                    <xdr:rowOff>365760</xdr:rowOff>
                  </to>
                </anchor>
              </controlPr>
            </control>
          </mc:Choice>
        </mc:AlternateContent>
        <mc:AlternateContent xmlns:mc="http://schemas.openxmlformats.org/markup-compatibility/2006">
          <mc:Choice Requires="x14">
            <control shapeId="5689" r:id="rId81" name="Option Button F-4">
              <controlPr defaultSize="0" autoFill="0" autoLine="0" autoPict="0">
                <anchor moveWithCells="1">
                  <from>
                    <xdr:col>5</xdr:col>
                    <xdr:colOff>38100</xdr:colOff>
                    <xdr:row>23</xdr:row>
                    <xdr:rowOff>60960</xdr:rowOff>
                  </from>
                  <to>
                    <xdr:col>11</xdr:col>
                    <xdr:colOff>30480</xdr:colOff>
                    <xdr:row>23</xdr:row>
                    <xdr:rowOff>365760</xdr:rowOff>
                  </to>
                </anchor>
              </controlPr>
            </control>
          </mc:Choice>
        </mc:AlternateContent>
        <mc:AlternateContent xmlns:mc="http://schemas.openxmlformats.org/markup-compatibility/2006">
          <mc:Choice Requires="x14">
            <control shapeId="5690" r:id="rId82" name="Option Button F-5">
              <controlPr defaultSize="0" autoFill="0" autoLine="0" autoPict="0">
                <anchor moveWithCells="1">
                  <from>
                    <xdr:col>12</xdr:col>
                    <xdr:colOff>38100</xdr:colOff>
                    <xdr:row>23</xdr:row>
                    <xdr:rowOff>60960</xdr:rowOff>
                  </from>
                  <to>
                    <xdr:col>19</xdr:col>
                    <xdr:colOff>83820</xdr:colOff>
                    <xdr:row>23</xdr:row>
                    <xdr:rowOff>365760</xdr:rowOff>
                  </to>
                </anchor>
              </controlPr>
            </control>
          </mc:Choice>
        </mc:AlternateContent>
        <mc:AlternateContent xmlns:mc="http://schemas.openxmlformats.org/markup-compatibility/2006">
          <mc:Choice Requires="x14">
            <control shapeId="5691" r:id="rId83" name="Option Button F-6">
              <controlPr defaultSize="0" autoFill="0" autoLine="0" autoPict="0">
                <anchor moveWithCells="1">
                  <from>
                    <xdr:col>20</xdr:col>
                    <xdr:colOff>38100</xdr:colOff>
                    <xdr:row>23</xdr:row>
                    <xdr:rowOff>60960</xdr:rowOff>
                  </from>
                  <to>
                    <xdr:col>25</xdr:col>
                    <xdr:colOff>190500</xdr:colOff>
                    <xdr:row>23</xdr:row>
                    <xdr:rowOff>365760</xdr:rowOff>
                  </to>
                </anchor>
              </controlPr>
            </control>
          </mc:Choice>
        </mc:AlternateContent>
        <mc:AlternateContent xmlns:mc="http://schemas.openxmlformats.org/markup-compatibility/2006">
          <mc:Choice Requires="x14">
            <control shapeId="5692" r:id="rId84" name="Option Button F-7">
              <controlPr defaultSize="0" autoFill="0" autoLine="0" autoPict="0">
                <anchor moveWithCells="1">
                  <from>
                    <xdr:col>5</xdr:col>
                    <xdr:colOff>38100</xdr:colOff>
                    <xdr:row>24</xdr:row>
                    <xdr:rowOff>60960</xdr:rowOff>
                  </from>
                  <to>
                    <xdr:col>8</xdr:col>
                    <xdr:colOff>114300</xdr:colOff>
                    <xdr:row>24</xdr:row>
                    <xdr:rowOff>365760</xdr:rowOff>
                  </to>
                </anchor>
              </controlPr>
            </control>
          </mc:Choice>
        </mc:AlternateContent>
        <mc:AlternateContent xmlns:mc="http://schemas.openxmlformats.org/markup-compatibility/2006">
          <mc:Choice Requires="x14">
            <control shapeId="5693" r:id="rId85" name="Option Button F-8">
              <controlPr defaultSize="0" autoFill="0" autoLine="0" autoPict="0">
                <anchor moveWithCells="1">
                  <from>
                    <xdr:col>12</xdr:col>
                    <xdr:colOff>38100</xdr:colOff>
                    <xdr:row>24</xdr:row>
                    <xdr:rowOff>60960</xdr:rowOff>
                  </from>
                  <to>
                    <xdr:col>14</xdr:col>
                    <xdr:colOff>198120</xdr:colOff>
                    <xdr:row>24</xdr:row>
                    <xdr:rowOff>365760</xdr:rowOff>
                  </to>
                </anchor>
              </controlPr>
            </control>
          </mc:Choice>
        </mc:AlternateContent>
        <mc:AlternateContent xmlns:mc="http://schemas.openxmlformats.org/markup-compatibility/2006">
          <mc:Choice Requires="x14">
            <control shapeId="5696" r:id="rId86" name="Option Button H-1">
              <controlPr defaultSize="0" autoFill="0" autoLine="0" autoPict="0">
                <anchor moveWithCells="1">
                  <from>
                    <xdr:col>5</xdr:col>
                    <xdr:colOff>45720</xdr:colOff>
                    <xdr:row>29</xdr:row>
                    <xdr:rowOff>38100</xdr:rowOff>
                  </from>
                  <to>
                    <xdr:col>14</xdr:col>
                    <xdr:colOff>114300</xdr:colOff>
                    <xdr:row>29</xdr:row>
                    <xdr:rowOff>342900</xdr:rowOff>
                  </to>
                </anchor>
              </controlPr>
            </control>
          </mc:Choice>
        </mc:AlternateContent>
        <mc:AlternateContent xmlns:mc="http://schemas.openxmlformats.org/markup-compatibility/2006">
          <mc:Choice Requires="x14">
            <control shapeId="5697" r:id="rId87" name="Option Button H-2">
              <controlPr defaultSize="0" autoFill="0" autoLine="0" autoPict="0">
                <anchor moveWithCells="1">
                  <from>
                    <xdr:col>16</xdr:col>
                    <xdr:colOff>45720</xdr:colOff>
                    <xdr:row>29</xdr:row>
                    <xdr:rowOff>38100</xdr:rowOff>
                  </from>
                  <to>
                    <xdr:col>28</xdr:col>
                    <xdr:colOff>160020</xdr:colOff>
                    <xdr:row>29</xdr:row>
                    <xdr:rowOff>342900</xdr:rowOff>
                  </to>
                </anchor>
              </controlPr>
            </control>
          </mc:Choice>
        </mc:AlternateContent>
        <mc:AlternateContent xmlns:mc="http://schemas.openxmlformats.org/markup-compatibility/2006">
          <mc:Choice Requires="x14">
            <control shapeId="5698" r:id="rId88" name="Option Button H-3">
              <controlPr defaultSize="0" autoFill="0" autoLine="0" autoPict="0">
                <anchor moveWithCells="1">
                  <from>
                    <xdr:col>5</xdr:col>
                    <xdr:colOff>45720</xdr:colOff>
                    <xdr:row>30</xdr:row>
                    <xdr:rowOff>45720</xdr:rowOff>
                  </from>
                  <to>
                    <xdr:col>14</xdr:col>
                    <xdr:colOff>114300</xdr:colOff>
                    <xdr:row>30</xdr:row>
                    <xdr:rowOff>350520</xdr:rowOff>
                  </to>
                </anchor>
              </controlPr>
            </control>
          </mc:Choice>
        </mc:AlternateContent>
        <mc:AlternateContent xmlns:mc="http://schemas.openxmlformats.org/markup-compatibility/2006">
          <mc:Choice Requires="x14">
            <control shapeId="5699" r:id="rId89" name="Option Button H-4">
              <controlPr defaultSize="0" autoFill="0" autoLine="0" autoPict="0">
                <anchor moveWithCells="1">
                  <from>
                    <xdr:col>16</xdr:col>
                    <xdr:colOff>45720</xdr:colOff>
                    <xdr:row>30</xdr:row>
                    <xdr:rowOff>45720</xdr:rowOff>
                  </from>
                  <to>
                    <xdr:col>24</xdr:col>
                    <xdr:colOff>198120</xdr:colOff>
                    <xdr:row>30</xdr:row>
                    <xdr:rowOff>350520</xdr:rowOff>
                  </to>
                </anchor>
              </controlPr>
            </control>
          </mc:Choice>
        </mc:AlternateContent>
        <mc:AlternateContent xmlns:mc="http://schemas.openxmlformats.org/markup-compatibility/2006">
          <mc:Choice Requires="x14">
            <control shapeId="5700" r:id="rId90" name="Option Button H-5">
              <controlPr defaultSize="0" autoFill="0" autoLine="0" autoPict="0">
                <anchor moveWithCells="1">
                  <from>
                    <xdr:col>5</xdr:col>
                    <xdr:colOff>45720</xdr:colOff>
                    <xdr:row>31</xdr:row>
                    <xdr:rowOff>60960</xdr:rowOff>
                  </from>
                  <to>
                    <xdr:col>13</xdr:col>
                    <xdr:colOff>259080</xdr:colOff>
                    <xdr:row>31</xdr:row>
                    <xdr:rowOff>365760</xdr:rowOff>
                  </to>
                </anchor>
              </controlPr>
            </control>
          </mc:Choice>
        </mc:AlternateContent>
        <mc:AlternateContent xmlns:mc="http://schemas.openxmlformats.org/markup-compatibility/2006">
          <mc:Choice Requires="x14">
            <control shapeId="5701" r:id="rId91" name="Option Button H-6">
              <controlPr defaultSize="0" autoFill="0" autoLine="0" autoPict="0">
                <anchor moveWithCells="1">
                  <from>
                    <xdr:col>16</xdr:col>
                    <xdr:colOff>45720</xdr:colOff>
                    <xdr:row>31</xdr:row>
                    <xdr:rowOff>60960</xdr:rowOff>
                  </from>
                  <to>
                    <xdr:col>25</xdr:col>
                    <xdr:colOff>190500</xdr:colOff>
                    <xdr:row>31</xdr:row>
                    <xdr:rowOff>365760</xdr:rowOff>
                  </to>
                </anchor>
              </controlPr>
            </control>
          </mc:Choice>
        </mc:AlternateContent>
        <mc:AlternateContent xmlns:mc="http://schemas.openxmlformats.org/markup-compatibility/2006">
          <mc:Choice Requires="x14">
            <control shapeId="5702" r:id="rId92" name="Option Button H-7">
              <controlPr defaultSize="0" autoFill="0" autoLine="0" autoPict="0">
                <anchor moveWithCells="1">
                  <from>
                    <xdr:col>5</xdr:col>
                    <xdr:colOff>45720</xdr:colOff>
                    <xdr:row>32</xdr:row>
                    <xdr:rowOff>60960</xdr:rowOff>
                  </from>
                  <to>
                    <xdr:col>7</xdr:col>
                    <xdr:colOff>220980</xdr:colOff>
                    <xdr:row>32</xdr:row>
                    <xdr:rowOff>365760</xdr:rowOff>
                  </to>
                </anchor>
              </controlPr>
            </control>
          </mc:Choice>
        </mc:AlternateContent>
        <mc:AlternateContent xmlns:mc="http://schemas.openxmlformats.org/markup-compatibility/2006">
          <mc:Choice Requires="x14">
            <control shapeId="5678" r:id="rId93" name="Group Box G">
              <controlPr defaultSize="0" autoFill="0" autoPict="0">
                <anchor moveWithCells="1">
                  <from>
                    <xdr:col>4</xdr:col>
                    <xdr:colOff>182880</xdr:colOff>
                    <xdr:row>25</xdr:row>
                    <xdr:rowOff>175260</xdr:rowOff>
                  </from>
                  <to>
                    <xdr:col>30</xdr:col>
                    <xdr:colOff>22860</xdr:colOff>
                    <xdr:row>28</xdr:row>
                    <xdr:rowOff>137160</xdr:rowOff>
                  </to>
                </anchor>
              </controlPr>
            </control>
          </mc:Choice>
        </mc:AlternateContent>
        <mc:AlternateContent xmlns:mc="http://schemas.openxmlformats.org/markup-compatibility/2006">
          <mc:Choice Requires="x14">
            <control shapeId="5717" r:id="rId94" name="Option Button I-1">
              <controlPr defaultSize="0" autoFill="0" autoLine="0" autoPict="0">
                <anchor moveWithCells="1">
                  <from>
                    <xdr:col>5</xdr:col>
                    <xdr:colOff>38100</xdr:colOff>
                    <xdr:row>34</xdr:row>
                    <xdr:rowOff>76200</xdr:rowOff>
                  </from>
                  <to>
                    <xdr:col>10</xdr:col>
                    <xdr:colOff>236220</xdr:colOff>
                    <xdr:row>34</xdr:row>
                    <xdr:rowOff>381000</xdr:rowOff>
                  </to>
                </anchor>
              </controlPr>
            </control>
          </mc:Choice>
        </mc:AlternateContent>
        <mc:AlternateContent xmlns:mc="http://schemas.openxmlformats.org/markup-compatibility/2006">
          <mc:Choice Requires="x14">
            <control shapeId="5718" r:id="rId95" name="Option Button I-2">
              <controlPr defaultSize="0" autoFill="0" autoLine="0" autoPict="0">
                <anchor moveWithCells="1">
                  <from>
                    <xdr:col>11</xdr:col>
                    <xdr:colOff>38100</xdr:colOff>
                    <xdr:row>34</xdr:row>
                    <xdr:rowOff>76200</xdr:rowOff>
                  </from>
                  <to>
                    <xdr:col>17</xdr:col>
                    <xdr:colOff>121920</xdr:colOff>
                    <xdr:row>34</xdr:row>
                    <xdr:rowOff>381000</xdr:rowOff>
                  </to>
                </anchor>
              </controlPr>
            </control>
          </mc:Choice>
        </mc:AlternateContent>
        <mc:AlternateContent xmlns:mc="http://schemas.openxmlformats.org/markup-compatibility/2006">
          <mc:Choice Requires="x14">
            <control shapeId="5719" r:id="rId96" name="Option Button I-3">
              <controlPr defaultSize="0" autoFill="0" autoLine="0" autoPict="0">
                <anchor moveWithCells="1">
                  <from>
                    <xdr:col>18</xdr:col>
                    <xdr:colOff>38100</xdr:colOff>
                    <xdr:row>34</xdr:row>
                    <xdr:rowOff>76200</xdr:rowOff>
                  </from>
                  <to>
                    <xdr:col>23</xdr:col>
                    <xdr:colOff>236220</xdr:colOff>
                    <xdr:row>34</xdr:row>
                    <xdr:rowOff>381000</xdr:rowOff>
                  </to>
                </anchor>
              </controlPr>
            </control>
          </mc:Choice>
        </mc:AlternateContent>
        <mc:AlternateContent xmlns:mc="http://schemas.openxmlformats.org/markup-compatibility/2006">
          <mc:Choice Requires="x14">
            <control shapeId="5720" r:id="rId97" name="Option Button I-4">
              <controlPr defaultSize="0" autoFill="0" autoLine="0" autoPict="0">
                <anchor moveWithCells="1">
                  <from>
                    <xdr:col>24</xdr:col>
                    <xdr:colOff>38100</xdr:colOff>
                    <xdr:row>34</xdr:row>
                    <xdr:rowOff>76200</xdr:rowOff>
                  </from>
                  <to>
                    <xdr:col>29</xdr:col>
                    <xdr:colOff>114300</xdr:colOff>
                    <xdr:row>34</xdr:row>
                    <xdr:rowOff>381000</xdr:rowOff>
                  </to>
                </anchor>
              </controlPr>
            </control>
          </mc:Choice>
        </mc:AlternateContent>
        <mc:AlternateContent xmlns:mc="http://schemas.openxmlformats.org/markup-compatibility/2006">
          <mc:Choice Requires="x14">
            <control shapeId="5721" r:id="rId98" name="Option Button I-5">
              <controlPr defaultSize="0" autoFill="0" autoLine="0" autoPict="0">
                <anchor moveWithCells="1">
                  <from>
                    <xdr:col>5</xdr:col>
                    <xdr:colOff>38100</xdr:colOff>
                    <xdr:row>35</xdr:row>
                    <xdr:rowOff>76200</xdr:rowOff>
                  </from>
                  <to>
                    <xdr:col>10</xdr:col>
                    <xdr:colOff>30480</xdr:colOff>
                    <xdr:row>35</xdr:row>
                    <xdr:rowOff>381000</xdr:rowOff>
                  </to>
                </anchor>
              </controlPr>
            </control>
          </mc:Choice>
        </mc:AlternateContent>
        <mc:AlternateContent xmlns:mc="http://schemas.openxmlformats.org/markup-compatibility/2006">
          <mc:Choice Requires="x14">
            <control shapeId="5722" r:id="rId99" name="Option Button I-6">
              <controlPr defaultSize="0" autoFill="0" autoLine="0" autoPict="0">
                <anchor moveWithCells="1">
                  <from>
                    <xdr:col>11</xdr:col>
                    <xdr:colOff>38100</xdr:colOff>
                    <xdr:row>35</xdr:row>
                    <xdr:rowOff>76200</xdr:rowOff>
                  </from>
                  <to>
                    <xdr:col>16</xdr:col>
                    <xdr:colOff>38100</xdr:colOff>
                    <xdr:row>35</xdr:row>
                    <xdr:rowOff>381000</xdr:rowOff>
                  </to>
                </anchor>
              </controlPr>
            </control>
          </mc:Choice>
        </mc:AlternateContent>
        <mc:AlternateContent xmlns:mc="http://schemas.openxmlformats.org/markup-compatibility/2006">
          <mc:Choice Requires="x14">
            <control shapeId="5723" r:id="rId100" name="Option Button I-7">
              <controlPr defaultSize="0" autoFill="0" autoLine="0" autoPict="0">
                <anchor moveWithCells="1">
                  <from>
                    <xdr:col>18</xdr:col>
                    <xdr:colOff>38100</xdr:colOff>
                    <xdr:row>35</xdr:row>
                    <xdr:rowOff>76200</xdr:rowOff>
                  </from>
                  <to>
                    <xdr:col>27</xdr:col>
                    <xdr:colOff>144780</xdr:colOff>
                    <xdr:row>35</xdr:row>
                    <xdr:rowOff>381000</xdr:rowOff>
                  </to>
                </anchor>
              </controlPr>
            </control>
          </mc:Choice>
        </mc:AlternateContent>
        <mc:AlternateContent xmlns:mc="http://schemas.openxmlformats.org/markup-compatibility/2006">
          <mc:Choice Requires="x14">
            <control shapeId="5724" r:id="rId101" name="Option Button I-8">
              <controlPr defaultSize="0" autoFill="0" autoLine="0" autoPict="0">
                <anchor moveWithCells="1">
                  <from>
                    <xdr:col>5</xdr:col>
                    <xdr:colOff>38100</xdr:colOff>
                    <xdr:row>36</xdr:row>
                    <xdr:rowOff>76200</xdr:rowOff>
                  </from>
                  <to>
                    <xdr:col>7</xdr:col>
                    <xdr:colOff>251460</xdr:colOff>
                    <xdr:row>36</xdr:row>
                    <xdr:rowOff>381000</xdr:rowOff>
                  </to>
                </anchor>
              </controlPr>
            </control>
          </mc:Choice>
        </mc:AlternateContent>
        <mc:AlternateContent xmlns:mc="http://schemas.openxmlformats.org/markup-compatibility/2006">
          <mc:Choice Requires="x14">
            <control shapeId="5725" r:id="rId102" name="Check Box J-1">
              <controlPr defaultSize="0" autoFill="0" autoLine="0" autoPict="0">
                <anchor moveWithCells="1">
                  <from>
                    <xdr:col>5</xdr:col>
                    <xdr:colOff>30480</xdr:colOff>
                    <xdr:row>38</xdr:row>
                    <xdr:rowOff>45720</xdr:rowOff>
                  </from>
                  <to>
                    <xdr:col>22</xdr:col>
                    <xdr:colOff>106680</xdr:colOff>
                    <xdr:row>38</xdr:row>
                    <xdr:rowOff>350520</xdr:rowOff>
                  </to>
                </anchor>
              </controlPr>
            </control>
          </mc:Choice>
        </mc:AlternateContent>
        <mc:AlternateContent xmlns:mc="http://schemas.openxmlformats.org/markup-compatibility/2006">
          <mc:Choice Requires="x14">
            <control shapeId="5726" r:id="rId103" name="Check Box J-2">
              <controlPr defaultSize="0" autoFill="0" autoLine="0" autoPict="0">
                <anchor moveWithCells="1">
                  <from>
                    <xdr:col>5</xdr:col>
                    <xdr:colOff>38100</xdr:colOff>
                    <xdr:row>39</xdr:row>
                    <xdr:rowOff>68580</xdr:rowOff>
                  </from>
                  <to>
                    <xdr:col>20</xdr:col>
                    <xdr:colOff>0</xdr:colOff>
                    <xdr:row>39</xdr:row>
                    <xdr:rowOff>373380</xdr:rowOff>
                  </to>
                </anchor>
              </controlPr>
            </control>
          </mc:Choice>
        </mc:AlternateContent>
        <mc:AlternateContent xmlns:mc="http://schemas.openxmlformats.org/markup-compatibility/2006">
          <mc:Choice Requires="x14">
            <control shapeId="5727" r:id="rId104" name="Check Box J-3">
              <controlPr defaultSize="0" autoFill="0" autoLine="0" autoPict="0">
                <anchor moveWithCells="1">
                  <from>
                    <xdr:col>5</xdr:col>
                    <xdr:colOff>38100</xdr:colOff>
                    <xdr:row>40</xdr:row>
                    <xdr:rowOff>60960</xdr:rowOff>
                  </from>
                  <to>
                    <xdr:col>19</xdr:col>
                    <xdr:colOff>228600</xdr:colOff>
                    <xdr:row>40</xdr:row>
                    <xdr:rowOff>365760</xdr:rowOff>
                  </to>
                </anchor>
              </controlPr>
            </control>
          </mc:Choice>
        </mc:AlternateContent>
        <mc:AlternateContent xmlns:mc="http://schemas.openxmlformats.org/markup-compatibility/2006">
          <mc:Choice Requires="x14">
            <control shapeId="5728" r:id="rId105" name="Check Box J-4">
              <controlPr defaultSize="0" autoFill="0" autoLine="0" autoPict="0">
                <anchor moveWithCells="1">
                  <from>
                    <xdr:col>5</xdr:col>
                    <xdr:colOff>38100</xdr:colOff>
                    <xdr:row>41</xdr:row>
                    <xdr:rowOff>60960</xdr:rowOff>
                  </from>
                  <to>
                    <xdr:col>13</xdr:col>
                    <xdr:colOff>106680</xdr:colOff>
                    <xdr:row>41</xdr:row>
                    <xdr:rowOff>365760</xdr:rowOff>
                  </to>
                </anchor>
              </controlPr>
            </control>
          </mc:Choice>
        </mc:AlternateContent>
        <mc:AlternateContent xmlns:mc="http://schemas.openxmlformats.org/markup-compatibility/2006">
          <mc:Choice Requires="x14">
            <control shapeId="5729" r:id="rId106" name="Check Box J-5">
              <controlPr defaultSize="0" autoFill="0" autoLine="0" autoPict="0">
                <anchor moveWithCells="1">
                  <from>
                    <xdr:col>5</xdr:col>
                    <xdr:colOff>38100</xdr:colOff>
                    <xdr:row>42</xdr:row>
                    <xdr:rowOff>60960</xdr:rowOff>
                  </from>
                  <to>
                    <xdr:col>13</xdr:col>
                    <xdr:colOff>182880</xdr:colOff>
                    <xdr:row>42</xdr:row>
                    <xdr:rowOff>365760</xdr:rowOff>
                  </to>
                </anchor>
              </controlPr>
            </control>
          </mc:Choice>
        </mc:AlternateContent>
        <mc:AlternateContent xmlns:mc="http://schemas.openxmlformats.org/markup-compatibility/2006">
          <mc:Choice Requires="x14">
            <control shapeId="5730" r:id="rId107" name="Check Box J-6">
              <controlPr defaultSize="0" autoFill="0" autoLine="0" autoPict="0">
                <anchor moveWithCells="1">
                  <from>
                    <xdr:col>5</xdr:col>
                    <xdr:colOff>38100</xdr:colOff>
                    <xdr:row>43</xdr:row>
                    <xdr:rowOff>60960</xdr:rowOff>
                  </from>
                  <to>
                    <xdr:col>17</xdr:col>
                    <xdr:colOff>7620</xdr:colOff>
                    <xdr:row>43</xdr:row>
                    <xdr:rowOff>365760</xdr:rowOff>
                  </to>
                </anchor>
              </controlPr>
            </control>
          </mc:Choice>
        </mc:AlternateContent>
        <mc:AlternateContent xmlns:mc="http://schemas.openxmlformats.org/markup-compatibility/2006">
          <mc:Choice Requires="x14">
            <control shapeId="5731" r:id="rId108" name="Check Box J-7">
              <controlPr defaultSize="0" autoFill="0" autoLine="0" autoPict="0">
                <anchor moveWithCells="1">
                  <from>
                    <xdr:col>5</xdr:col>
                    <xdr:colOff>30480</xdr:colOff>
                    <xdr:row>44</xdr:row>
                    <xdr:rowOff>68580</xdr:rowOff>
                  </from>
                  <to>
                    <xdr:col>19</xdr:col>
                    <xdr:colOff>175260</xdr:colOff>
                    <xdr:row>44</xdr:row>
                    <xdr:rowOff>373380</xdr:rowOff>
                  </to>
                </anchor>
              </controlPr>
            </control>
          </mc:Choice>
        </mc:AlternateContent>
        <mc:AlternateContent xmlns:mc="http://schemas.openxmlformats.org/markup-compatibility/2006">
          <mc:Choice Requires="x14">
            <control shapeId="5740" r:id="rId109" name="Check Box S1-8">
              <controlPr defaultSize="0" autoFill="0" autoLine="0" autoPict="0">
                <anchor moveWithCells="1">
                  <from>
                    <xdr:col>21</xdr:col>
                    <xdr:colOff>38100</xdr:colOff>
                    <xdr:row>99</xdr:row>
                    <xdr:rowOff>60960</xdr:rowOff>
                  </from>
                  <to>
                    <xdr:col>24</xdr:col>
                    <xdr:colOff>213360</xdr:colOff>
                    <xdr:row>99</xdr:row>
                    <xdr:rowOff>381000</xdr:rowOff>
                  </to>
                </anchor>
              </controlPr>
            </control>
          </mc:Choice>
        </mc:AlternateContent>
        <mc:AlternateContent xmlns:mc="http://schemas.openxmlformats.org/markup-compatibility/2006">
          <mc:Choice Requires="x14">
            <control shapeId="5741" r:id="rId110" name="Check Box S2-8">
              <controlPr defaultSize="0" autoFill="0" autoLine="0" autoPict="0">
                <anchor moveWithCells="1">
                  <from>
                    <xdr:col>26</xdr:col>
                    <xdr:colOff>30480</xdr:colOff>
                    <xdr:row>99</xdr:row>
                    <xdr:rowOff>45720</xdr:rowOff>
                  </from>
                  <to>
                    <xdr:col>29</xdr:col>
                    <xdr:colOff>198120</xdr:colOff>
                    <xdr:row>99</xdr:row>
                    <xdr:rowOff>373380</xdr:rowOff>
                  </to>
                </anchor>
              </controlPr>
            </control>
          </mc:Choice>
        </mc:AlternateContent>
        <mc:AlternateContent xmlns:mc="http://schemas.openxmlformats.org/markup-compatibility/2006">
          <mc:Choice Requires="x14">
            <control shapeId="5742" r:id="rId111" name="Check Box S1-9">
              <controlPr defaultSize="0" autoFill="0" autoLine="0" autoPict="0">
                <anchor moveWithCells="1">
                  <from>
                    <xdr:col>21</xdr:col>
                    <xdr:colOff>38100</xdr:colOff>
                    <xdr:row>100</xdr:row>
                    <xdr:rowOff>76200</xdr:rowOff>
                  </from>
                  <to>
                    <xdr:col>24</xdr:col>
                    <xdr:colOff>213360</xdr:colOff>
                    <xdr:row>100</xdr:row>
                    <xdr:rowOff>403860</xdr:rowOff>
                  </to>
                </anchor>
              </controlPr>
            </control>
          </mc:Choice>
        </mc:AlternateContent>
        <mc:AlternateContent xmlns:mc="http://schemas.openxmlformats.org/markup-compatibility/2006">
          <mc:Choice Requires="x14">
            <control shapeId="5743" r:id="rId112" name="Check Box S2-9">
              <controlPr defaultSize="0" autoFill="0" autoLine="0" autoPict="0">
                <anchor moveWithCells="1">
                  <from>
                    <xdr:col>26</xdr:col>
                    <xdr:colOff>30480</xdr:colOff>
                    <xdr:row>100</xdr:row>
                    <xdr:rowOff>38100</xdr:rowOff>
                  </from>
                  <to>
                    <xdr:col>29</xdr:col>
                    <xdr:colOff>198120</xdr:colOff>
                    <xdr:row>100</xdr:row>
                    <xdr:rowOff>365760</xdr:rowOff>
                  </to>
                </anchor>
              </controlPr>
            </control>
          </mc:Choice>
        </mc:AlternateContent>
        <mc:AlternateContent xmlns:mc="http://schemas.openxmlformats.org/markup-compatibility/2006">
          <mc:Choice Requires="x14">
            <control shapeId="5378" r:id="rId113" name="Option Button Q-2">
              <controlPr defaultSize="0" autoFill="0" autoLine="0" autoPict="0">
                <anchor moveWithCells="1">
                  <from>
                    <xdr:col>8</xdr:col>
                    <xdr:colOff>45720</xdr:colOff>
                    <xdr:row>83</xdr:row>
                    <xdr:rowOff>68580</xdr:rowOff>
                  </from>
                  <to>
                    <xdr:col>10</xdr:col>
                    <xdr:colOff>198120</xdr:colOff>
                    <xdr:row>83</xdr:row>
                    <xdr:rowOff>373380</xdr:rowOff>
                  </to>
                </anchor>
              </controlPr>
            </control>
          </mc:Choice>
        </mc:AlternateContent>
        <mc:AlternateContent xmlns:mc="http://schemas.openxmlformats.org/markup-compatibility/2006">
          <mc:Choice Requires="x14">
            <control shapeId="5761" r:id="rId114" name="Option Button R-1">
              <controlPr defaultSize="0" autoFill="0" autoLine="0" autoPict="0">
                <anchor moveWithCells="1">
                  <from>
                    <xdr:col>5</xdr:col>
                    <xdr:colOff>30480</xdr:colOff>
                    <xdr:row>86</xdr:row>
                    <xdr:rowOff>68580</xdr:rowOff>
                  </from>
                  <to>
                    <xdr:col>9</xdr:col>
                    <xdr:colOff>236220</xdr:colOff>
                    <xdr:row>86</xdr:row>
                    <xdr:rowOff>373380</xdr:rowOff>
                  </to>
                </anchor>
              </controlPr>
            </control>
          </mc:Choice>
        </mc:AlternateContent>
        <mc:AlternateContent xmlns:mc="http://schemas.openxmlformats.org/markup-compatibility/2006">
          <mc:Choice Requires="x14">
            <control shapeId="5762" r:id="rId115" name="Option Button R-2">
              <controlPr defaultSize="0" autoFill="0" autoLine="0" autoPict="0">
                <anchor moveWithCells="1">
                  <from>
                    <xdr:col>5</xdr:col>
                    <xdr:colOff>30480</xdr:colOff>
                    <xdr:row>87</xdr:row>
                    <xdr:rowOff>68580</xdr:rowOff>
                  </from>
                  <to>
                    <xdr:col>17</xdr:col>
                    <xdr:colOff>99060</xdr:colOff>
                    <xdr:row>87</xdr:row>
                    <xdr:rowOff>373380</xdr:rowOff>
                  </to>
                </anchor>
              </controlPr>
            </control>
          </mc:Choice>
        </mc:AlternateContent>
        <mc:AlternateContent xmlns:mc="http://schemas.openxmlformats.org/markup-compatibility/2006">
          <mc:Choice Requires="x14">
            <control shapeId="5763" r:id="rId116" name="Option Button R-3">
              <controlPr defaultSize="0" autoFill="0" autoLine="0" autoPict="0">
                <anchor moveWithCells="1">
                  <from>
                    <xdr:col>5</xdr:col>
                    <xdr:colOff>30480</xdr:colOff>
                    <xdr:row>88</xdr:row>
                    <xdr:rowOff>68580</xdr:rowOff>
                  </from>
                  <to>
                    <xdr:col>24</xdr:col>
                    <xdr:colOff>220980</xdr:colOff>
                    <xdr:row>88</xdr:row>
                    <xdr:rowOff>373380</xdr:rowOff>
                  </to>
                </anchor>
              </controlPr>
            </control>
          </mc:Choice>
        </mc:AlternateContent>
        <mc:AlternateContent xmlns:mc="http://schemas.openxmlformats.org/markup-compatibility/2006">
          <mc:Choice Requires="x14">
            <control shapeId="5764" r:id="rId117" name="Option Button R-4">
              <controlPr defaultSize="0" autoFill="0" autoLine="0" autoPict="0">
                <anchor moveWithCells="1">
                  <from>
                    <xdr:col>5</xdr:col>
                    <xdr:colOff>30480</xdr:colOff>
                    <xdr:row>89</xdr:row>
                    <xdr:rowOff>68580</xdr:rowOff>
                  </from>
                  <to>
                    <xdr:col>24</xdr:col>
                    <xdr:colOff>251460</xdr:colOff>
                    <xdr:row>89</xdr:row>
                    <xdr:rowOff>373380</xdr:rowOff>
                  </to>
                </anchor>
              </controlPr>
            </control>
          </mc:Choice>
        </mc:AlternateContent>
        <mc:AlternateContent xmlns:mc="http://schemas.openxmlformats.org/markup-compatibility/2006">
          <mc:Choice Requires="x14">
            <control shapeId="5760" r:id="rId118" name="Group Box R">
              <controlPr defaultSize="0" autoFill="0" autoPict="0" altText="グループ L">
                <anchor moveWithCells="1">
                  <from>
                    <xdr:col>4</xdr:col>
                    <xdr:colOff>106680</xdr:colOff>
                    <xdr:row>85</xdr:row>
                    <xdr:rowOff>190500</xdr:rowOff>
                  </from>
                  <to>
                    <xdr:col>30</xdr:col>
                    <xdr:colOff>45720</xdr:colOff>
                    <xdr:row>91</xdr:row>
                    <xdr:rowOff>144780</xdr:rowOff>
                  </to>
                </anchor>
              </controlPr>
            </control>
          </mc:Choice>
        </mc:AlternateContent>
        <mc:AlternateContent xmlns:mc="http://schemas.openxmlformats.org/markup-compatibility/2006">
          <mc:Choice Requires="x14">
            <control shapeId="5770" r:id="rId119" name="Option Button U-1">
              <controlPr defaultSize="0" autoFill="0" autoLine="0" autoPict="0">
                <anchor moveWithCells="1">
                  <from>
                    <xdr:col>2</xdr:col>
                    <xdr:colOff>30480</xdr:colOff>
                    <xdr:row>127</xdr:row>
                    <xdr:rowOff>38100</xdr:rowOff>
                  </from>
                  <to>
                    <xdr:col>5</xdr:col>
                    <xdr:colOff>236220</xdr:colOff>
                    <xdr:row>128</xdr:row>
                    <xdr:rowOff>0</xdr:rowOff>
                  </to>
                </anchor>
              </controlPr>
            </control>
          </mc:Choice>
        </mc:AlternateContent>
        <mc:AlternateContent xmlns:mc="http://schemas.openxmlformats.org/markup-compatibility/2006">
          <mc:Choice Requires="x14">
            <control shapeId="5771" r:id="rId120" name="Option Button U-2">
              <controlPr defaultSize="0" autoFill="0" autoLine="0" autoPict="0">
                <anchor moveWithCells="1">
                  <from>
                    <xdr:col>6</xdr:col>
                    <xdr:colOff>7620</xdr:colOff>
                    <xdr:row>127</xdr:row>
                    <xdr:rowOff>38100</xdr:rowOff>
                  </from>
                  <to>
                    <xdr:col>9</xdr:col>
                    <xdr:colOff>137160</xdr:colOff>
                    <xdr:row>128</xdr:row>
                    <xdr:rowOff>0</xdr:rowOff>
                  </to>
                </anchor>
              </controlPr>
            </control>
          </mc:Choice>
        </mc:AlternateContent>
        <mc:AlternateContent xmlns:mc="http://schemas.openxmlformats.org/markup-compatibility/2006">
          <mc:Choice Requires="x14">
            <control shapeId="5772" r:id="rId121" name="Option Button U-3">
              <controlPr defaultSize="0" autoFill="0" autoLine="0" autoPict="0">
                <anchor moveWithCells="1">
                  <from>
                    <xdr:col>10</xdr:col>
                    <xdr:colOff>7620</xdr:colOff>
                    <xdr:row>127</xdr:row>
                    <xdr:rowOff>45720</xdr:rowOff>
                  </from>
                  <to>
                    <xdr:col>12</xdr:col>
                    <xdr:colOff>259080</xdr:colOff>
                    <xdr:row>128</xdr:row>
                    <xdr:rowOff>0</xdr:rowOff>
                  </to>
                </anchor>
              </controlPr>
            </control>
          </mc:Choice>
        </mc:AlternateContent>
        <mc:AlternateContent xmlns:mc="http://schemas.openxmlformats.org/markup-compatibility/2006">
          <mc:Choice Requires="x14">
            <control shapeId="5775" r:id="rId122" name="Group Box L">
              <controlPr defaultSize="0" autoFill="0" autoPict="0">
                <anchor moveWithCells="1">
                  <from>
                    <xdr:col>7</xdr:col>
                    <xdr:colOff>213360</xdr:colOff>
                    <xdr:row>50</xdr:row>
                    <xdr:rowOff>220980</xdr:rowOff>
                  </from>
                  <to>
                    <xdr:col>19</xdr:col>
                    <xdr:colOff>152400</xdr:colOff>
                    <xdr:row>52</xdr:row>
                    <xdr:rowOff>106680</xdr:rowOff>
                  </to>
                </anchor>
              </controlPr>
            </control>
          </mc:Choice>
        </mc:AlternateContent>
        <mc:AlternateContent xmlns:mc="http://schemas.openxmlformats.org/markup-compatibility/2006">
          <mc:Choice Requires="x14">
            <control shapeId="5776" r:id="rId123" name="Option Button L-1">
              <controlPr defaultSize="0" autoFill="0" autoLine="0" autoPict="0">
                <anchor moveWithCells="1">
                  <from>
                    <xdr:col>8</xdr:col>
                    <xdr:colOff>38100</xdr:colOff>
                    <xdr:row>51</xdr:row>
                    <xdr:rowOff>76200</xdr:rowOff>
                  </from>
                  <to>
                    <xdr:col>11</xdr:col>
                    <xdr:colOff>198120</xdr:colOff>
                    <xdr:row>51</xdr:row>
                    <xdr:rowOff>381000</xdr:rowOff>
                  </to>
                </anchor>
              </controlPr>
            </control>
          </mc:Choice>
        </mc:AlternateContent>
        <mc:AlternateContent xmlns:mc="http://schemas.openxmlformats.org/markup-compatibility/2006">
          <mc:Choice Requires="x14">
            <control shapeId="5777" r:id="rId124" name="Option Button L-2">
              <controlPr defaultSize="0" autoFill="0" autoLine="0" autoPict="0">
                <anchor moveWithCells="1">
                  <from>
                    <xdr:col>12</xdr:col>
                    <xdr:colOff>38100</xdr:colOff>
                    <xdr:row>51</xdr:row>
                    <xdr:rowOff>76200</xdr:rowOff>
                  </from>
                  <to>
                    <xdr:col>15</xdr:col>
                    <xdr:colOff>121920</xdr:colOff>
                    <xdr:row>51</xdr:row>
                    <xdr:rowOff>381000</xdr:rowOff>
                  </to>
                </anchor>
              </controlPr>
            </control>
          </mc:Choice>
        </mc:AlternateContent>
        <mc:AlternateContent xmlns:mc="http://schemas.openxmlformats.org/markup-compatibility/2006">
          <mc:Choice Requires="x14">
            <control shapeId="5778" r:id="rId125" name="Option Button L-3">
              <controlPr defaultSize="0" autoFill="0" autoLine="0" autoPict="0">
                <anchor moveWithCells="1">
                  <from>
                    <xdr:col>16</xdr:col>
                    <xdr:colOff>38100</xdr:colOff>
                    <xdr:row>51</xdr:row>
                    <xdr:rowOff>76200</xdr:rowOff>
                  </from>
                  <to>
                    <xdr:col>18</xdr:col>
                    <xdr:colOff>220980</xdr:colOff>
                    <xdr:row>51</xdr:row>
                    <xdr:rowOff>381000</xdr:rowOff>
                  </to>
                </anchor>
              </controlPr>
            </control>
          </mc:Choice>
        </mc:AlternateContent>
        <mc:AlternateContent xmlns:mc="http://schemas.openxmlformats.org/markup-compatibility/2006">
          <mc:Choice Requires="x14">
            <control shapeId="5782" r:id="rId126" name="Option Button A-2">
              <controlPr defaultSize="0" autoFill="0" autoLine="0" autoPict="0">
                <anchor moveWithCells="1">
                  <from>
                    <xdr:col>8</xdr:col>
                    <xdr:colOff>38100</xdr:colOff>
                    <xdr:row>10</xdr:row>
                    <xdr:rowOff>45720</xdr:rowOff>
                  </from>
                  <to>
                    <xdr:col>11</xdr:col>
                    <xdr:colOff>106680</xdr:colOff>
                    <xdr:row>10</xdr:row>
                    <xdr:rowOff>350520</xdr:rowOff>
                  </to>
                </anchor>
              </controlPr>
            </control>
          </mc:Choice>
        </mc:AlternateContent>
        <mc:AlternateContent xmlns:mc="http://schemas.openxmlformats.org/markup-compatibility/2006">
          <mc:Choice Requires="x14">
            <control shapeId="5188" r:id="rId127" name="Group Box A">
              <controlPr defaultSize="0" autoFill="0" autoPict="0">
                <anchor moveWithCells="1">
                  <from>
                    <xdr:col>4</xdr:col>
                    <xdr:colOff>228600</xdr:colOff>
                    <xdr:row>9</xdr:row>
                    <xdr:rowOff>312420</xdr:rowOff>
                  </from>
                  <to>
                    <xdr:col>14</xdr:col>
                    <xdr:colOff>228600</xdr:colOff>
                    <xdr:row>11</xdr:row>
                    <xdr:rowOff>68580</xdr:rowOff>
                  </to>
                </anchor>
              </controlPr>
            </control>
          </mc:Choice>
        </mc:AlternateContent>
        <mc:AlternateContent xmlns:mc="http://schemas.openxmlformats.org/markup-compatibility/2006">
          <mc:Choice Requires="x14">
            <control shapeId="5429" r:id="rId128" name="Option Button A-3">
              <controlPr defaultSize="0" autoFill="0" autoLine="0" autoPict="0">
                <anchor moveWithCells="1">
                  <from>
                    <xdr:col>11</xdr:col>
                    <xdr:colOff>45720</xdr:colOff>
                    <xdr:row>10</xdr:row>
                    <xdr:rowOff>60960</xdr:rowOff>
                  </from>
                  <to>
                    <xdr:col>13</xdr:col>
                    <xdr:colOff>175260</xdr:colOff>
                    <xdr:row>10</xdr:row>
                    <xdr:rowOff>365760</xdr:rowOff>
                  </to>
                </anchor>
              </controlPr>
            </control>
          </mc:Choice>
        </mc:AlternateContent>
        <mc:AlternateContent xmlns:mc="http://schemas.openxmlformats.org/markup-compatibility/2006">
          <mc:Choice Requires="x14">
            <control shapeId="5317" r:id="rId129" name="Group Box N">
              <controlPr defaultSize="0" autoFill="0" autoPict="0">
                <anchor moveWithCells="1">
                  <from>
                    <xdr:col>4</xdr:col>
                    <xdr:colOff>160020</xdr:colOff>
                    <xdr:row>56</xdr:row>
                    <xdr:rowOff>144780</xdr:rowOff>
                  </from>
                  <to>
                    <xdr:col>8</xdr:col>
                    <xdr:colOff>236220</xdr:colOff>
                    <xdr:row>59</xdr:row>
                    <xdr:rowOff>160020</xdr:rowOff>
                  </to>
                </anchor>
              </controlPr>
            </control>
          </mc:Choice>
        </mc:AlternateContent>
        <mc:AlternateContent xmlns:mc="http://schemas.openxmlformats.org/markup-compatibility/2006">
          <mc:Choice Requires="x14">
            <control shapeId="5790" r:id="rId130" name="Option Button K-1">
              <controlPr defaultSize="0" autoFill="0" autoLine="0" autoPict="0">
                <anchor moveWithCells="1">
                  <from>
                    <xdr:col>5</xdr:col>
                    <xdr:colOff>38100</xdr:colOff>
                    <xdr:row>48</xdr:row>
                    <xdr:rowOff>45720</xdr:rowOff>
                  </from>
                  <to>
                    <xdr:col>7</xdr:col>
                    <xdr:colOff>121920</xdr:colOff>
                    <xdr:row>48</xdr:row>
                    <xdr:rowOff>350520</xdr:rowOff>
                  </to>
                </anchor>
              </controlPr>
            </control>
          </mc:Choice>
        </mc:AlternateContent>
        <mc:AlternateContent xmlns:mc="http://schemas.openxmlformats.org/markup-compatibility/2006">
          <mc:Choice Requires="x14">
            <control shapeId="5791" r:id="rId131" name="Option Button K-2">
              <controlPr defaultSize="0" autoFill="0" autoLine="0" autoPict="0">
                <anchor moveWithCells="1">
                  <from>
                    <xdr:col>5</xdr:col>
                    <xdr:colOff>45720</xdr:colOff>
                    <xdr:row>49</xdr:row>
                    <xdr:rowOff>60960</xdr:rowOff>
                  </from>
                  <to>
                    <xdr:col>7</xdr:col>
                    <xdr:colOff>137160</xdr:colOff>
                    <xdr:row>49</xdr:row>
                    <xdr:rowOff>365760</xdr:rowOff>
                  </to>
                </anchor>
              </controlPr>
            </control>
          </mc:Choice>
        </mc:AlternateContent>
        <mc:AlternateContent xmlns:mc="http://schemas.openxmlformats.org/markup-compatibility/2006">
          <mc:Choice Requires="x14">
            <control shapeId="5200" r:id="rId132" name="Option Button D-6">
              <controlPr defaultSize="0" autoFill="0" autoLine="0" autoPict="0">
                <anchor moveWithCells="1">
                  <from>
                    <xdr:col>12</xdr:col>
                    <xdr:colOff>38100</xdr:colOff>
                    <xdr:row>17</xdr:row>
                    <xdr:rowOff>76200</xdr:rowOff>
                  </from>
                  <to>
                    <xdr:col>15</xdr:col>
                    <xdr:colOff>0</xdr:colOff>
                    <xdr:row>17</xdr:row>
                    <xdr:rowOff>381000</xdr:rowOff>
                  </to>
                </anchor>
              </controlPr>
            </control>
          </mc:Choice>
        </mc:AlternateContent>
        <mc:AlternateContent xmlns:mc="http://schemas.openxmlformats.org/markup-compatibility/2006">
          <mc:Choice Requires="x14">
            <control shapeId="5430" r:id="rId133" name="Group Box D">
              <controlPr defaultSize="0" autoFill="0" autoPict="0">
                <anchor moveWithCells="1">
                  <from>
                    <xdr:col>5</xdr:col>
                    <xdr:colOff>0</xdr:colOff>
                    <xdr:row>16</xdr:row>
                    <xdr:rowOff>22860</xdr:rowOff>
                  </from>
                  <to>
                    <xdr:col>30</xdr:col>
                    <xdr:colOff>22860</xdr:colOff>
                    <xdr:row>18</xdr:row>
                    <xdr:rowOff>7620</xdr:rowOff>
                  </to>
                </anchor>
              </controlPr>
            </control>
          </mc:Choice>
        </mc:AlternateContent>
        <mc:AlternateContent xmlns:mc="http://schemas.openxmlformats.org/markup-compatibility/2006">
          <mc:Choice Requires="x14">
            <control shapeId="5737" r:id="rId134" name="Group Box K">
              <controlPr defaultSize="0" autoFill="0" autoPict="0">
                <anchor moveWithCells="1">
                  <from>
                    <xdr:col>4</xdr:col>
                    <xdr:colOff>144780</xdr:colOff>
                    <xdr:row>47</xdr:row>
                    <xdr:rowOff>342900</xdr:rowOff>
                  </from>
                  <to>
                    <xdr:col>8</xdr:col>
                    <xdr:colOff>68580</xdr:colOff>
                    <xdr:row>50</xdr:row>
                    <xdr:rowOff>213360</xdr:rowOff>
                  </to>
                </anchor>
              </controlPr>
            </control>
          </mc:Choice>
        </mc:AlternateContent>
        <mc:AlternateContent xmlns:mc="http://schemas.openxmlformats.org/markup-compatibility/2006">
          <mc:Choice Requires="x14">
            <control shapeId="5732" r:id="rId135" name="Check Box J-8">
              <controlPr defaultSize="0" autoFill="0" autoLine="0" autoPict="0">
                <anchor moveWithCells="1">
                  <from>
                    <xdr:col>5</xdr:col>
                    <xdr:colOff>38100</xdr:colOff>
                    <xdr:row>45</xdr:row>
                    <xdr:rowOff>60960</xdr:rowOff>
                  </from>
                  <to>
                    <xdr:col>7</xdr:col>
                    <xdr:colOff>236220</xdr:colOff>
                    <xdr:row>45</xdr:row>
                    <xdr:rowOff>365760</xdr:rowOff>
                  </to>
                </anchor>
              </controlPr>
            </control>
          </mc:Choice>
        </mc:AlternateContent>
        <mc:AlternateContent xmlns:mc="http://schemas.openxmlformats.org/markup-compatibility/2006">
          <mc:Choice Requires="x14">
            <control shapeId="5207" r:id="rId136" name="Option Button C-4">
              <controlPr defaultSize="0" autoFill="0" autoLine="0" autoPict="0">
                <anchor moveWithCells="1">
                  <from>
                    <xdr:col>17</xdr:col>
                    <xdr:colOff>60960</xdr:colOff>
                    <xdr:row>14</xdr:row>
                    <xdr:rowOff>68580</xdr:rowOff>
                  </from>
                  <to>
                    <xdr:col>19</xdr:col>
                    <xdr:colOff>175260</xdr:colOff>
                    <xdr:row>14</xdr:row>
                    <xdr:rowOff>373380</xdr:rowOff>
                  </to>
                </anchor>
              </controlPr>
            </control>
          </mc:Choice>
        </mc:AlternateContent>
        <mc:AlternateContent xmlns:mc="http://schemas.openxmlformats.org/markup-compatibility/2006">
          <mc:Choice Requires="x14">
            <control shapeId="5209" r:id="rId137" name="Option Button C-5">
              <controlPr defaultSize="0" autoFill="0" autoLine="0" autoPict="0">
                <anchor moveWithCells="1">
                  <from>
                    <xdr:col>21</xdr:col>
                    <xdr:colOff>38100</xdr:colOff>
                    <xdr:row>14</xdr:row>
                    <xdr:rowOff>45720</xdr:rowOff>
                  </from>
                  <to>
                    <xdr:col>25</xdr:col>
                    <xdr:colOff>68580</xdr:colOff>
                    <xdr:row>14</xdr:row>
                    <xdr:rowOff>350520</xdr:rowOff>
                  </to>
                </anchor>
              </controlPr>
            </control>
          </mc:Choice>
        </mc:AlternateContent>
        <mc:AlternateContent xmlns:mc="http://schemas.openxmlformats.org/markup-compatibility/2006">
          <mc:Choice Requires="x14">
            <control shapeId="5210" r:id="rId138" name="Option Button C-6">
              <controlPr defaultSize="0" autoFill="0" autoLine="0" autoPict="0">
                <anchor moveWithCells="1">
                  <from>
                    <xdr:col>26</xdr:col>
                    <xdr:colOff>68580</xdr:colOff>
                    <xdr:row>14</xdr:row>
                    <xdr:rowOff>60960</xdr:rowOff>
                  </from>
                  <to>
                    <xdr:col>29</xdr:col>
                    <xdr:colOff>251460</xdr:colOff>
                    <xdr:row>14</xdr:row>
                    <xdr:rowOff>365760</xdr:rowOff>
                  </to>
                </anchor>
              </controlPr>
            </control>
          </mc:Choice>
        </mc:AlternateContent>
        <mc:AlternateContent xmlns:mc="http://schemas.openxmlformats.org/markup-compatibility/2006">
          <mc:Choice Requires="x14">
            <control shapeId="5211" r:id="rId139" name="Option Button C-7">
              <controlPr defaultSize="0" autoFill="0" autoLine="0" autoPict="0">
                <anchor moveWithCells="1">
                  <from>
                    <xdr:col>5</xdr:col>
                    <xdr:colOff>30480</xdr:colOff>
                    <xdr:row>15</xdr:row>
                    <xdr:rowOff>60960</xdr:rowOff>
                  </from>
                  <to>
                    <xdr:col>7</xdr:col>
                    <xdr:colOff>251460</xdr:colOff>
                    <xdr:row>15</xdr:row>
                    <xdr:rowOff>365760</xdr:rowOff>
                  </to>
                </anchor>
              </controlPr>
            </control>
          </mc:Choice>
        </mc:AlternateContent>
        <mc:AlternateContent xmlns:mc="http://schemas.openxmlformats.org/markup-compatibility/2006">
          <mc:Choice Requires="x14">
            <control shapeId="5431" r:id="rId140" name="Option Button C-8">
              <controlPr defaultSize="0" autoFill="0" autoLine="0" autoPict="0">
                <anchor moveWithCells="1">
                  <from>
                    <xdr:col>9</xdr:col>
                    <xdr:colOff>30480</xdr:colOff>
                    <xdr:row>15</xdr:row>
                    <xdr:rowOff>68580</xdr:rowOff>
                  </from>
                  <to>
                    <xdr:col>12</xdr:col>
                    <xdr:colOff>190500</xdr:colOff>
                    <xdr:row>15</xdr:row>
                    <xdr:rowOff>373380</xdr:rowOff>
                  </to>
                </anchor>
              </controlPr>
            </control>
          </mc:Choice>
        </mc:AlternateContent>
        <mc:AlternateContent xmlns:mc="http://schemas.openxmlformats.org/markup-compatibility/2006">
          <mc:Choice Requires="x14">
            <control shapeId="5284" r:id="rId141" name="Option Button C-9">
              <controlPr defaultSize="0" autoFill="0" autoLine="0" autoPict="0">
                <anchor moveWithCells="1">
                  <from>
                    <xdr:col>13</xdr:col>
                    <xdr:colOff>30480</xdr:colOff>
                    <xdr:row>15</xdr:row>
                    <xdr:rowOff>68580</xdr:rowOff>
                  </from>
                  <to>
                    <xdr:col>15</xdr:col>
                    <xdr:colOff>259080</xdr:colOff>
                    <xdr:row>15</xdr:row>
                    <xdr:rowOff>373380</xdr:rowOff>
                  </to>
                </anchor>
              </controlPr>
            </control>
          </mc:Choice>
        </mc:AlternateContent>
        <mc:AlternateContent xmlns:mc="http://schemas.openxmlformats.org/markup-compatibility/2006">
          <mc:Choice Requires="x14">
            <control shapeId="5205" r:id="rId142" name="Group Box C">
              <controlPr defaultSize="0" autoFill="0" autoPict="0">
                <anchor moveWithCells="1">
                  <from>
                    <xdr:col>5</xdr:col>
                    <xdr:colOff>0</xdr:colOff>
                    <xdr:row>14</xdr:row>
                    <xdr:rowOff>7620</xdr:rowOff>
                  </from>
                  <to>
                    <xdr:col>30</xdr:col>
                    <xdr:colOff>0</xdr:colOff>
                    <xdr:row>16</xdr:row>
                    <xdr:rowOff>22860</xdr:rowOff>
                  </to>
                </anchor>
              </controlPr>
            </control>
          </mc:Choice>
        </mc:AlternateContent>
        <mc:AlternateContent xmlns:mc="http://schemas.openxmlformats.org/markup-compatibility/2006">
          <mc:Choice Requires="x14">
            <control shapeId="5783" r:id="rId143" name="Check Box P-1">
              <controlPr defaultSize="0" autoFill="0" autoLine="0" autoPict="0">
                <anchor moveWithCells="1">
                  <from>
                    <xdr:col>5</xdr:col>
                    <xdr:colOff>22860</xdr:colOff>
                    <xdr:row>78</xdr:row>
                    <xdr:rowOff>0</xdr:rowOff>
                  </from>
                  <to>
                    <xdr:col>10</xdr:col>
                    <xdr:colOff>220980</xdr:colOff>
                    <xdr:row>79</xdr:row>
                    <xdr:rowOff>0</xdr:rowOff>
                  </to>
                </anchor>
              </controlPr>
            </control>
          </mc:Choice>
        </mc:AlternateContent>
        <mc:AlternateContent xmlns:mc="http://schemas.openxmlformats.org/markup-compatibility/2006">
          <mc:Choice Requires="x14">
            <control shapeId="5805" r:id="rId144" name="Group Box M">
              <controlPr defaultSize="0" autoFill="0" autoPict="0">
                <anchor moveWithCells="1">
                  <from>
                    <xdr:col>8</xdr:col>
                    <xdr:colOff>220980</xdr:colOff>
                    <xdr:row>52</xdr:row>
                    <xdr:rowOff>83820</xdr:rowOff>
                  </from>
                  <to>
                    <xdr:col>27</xdr:col>
                    <xdr:colOff>152400</xdr:colOff>
                    <xdr:row>54</xdr:row>
                    <xdr:rowOff>190500</xdr:rowOff>
                  </to>
                </anchor>
              </controlPr>
            </control>
          </mc:Choice>
        </mc:AlternateContent>
        <mc:AlternateContent xmlns:mc="http://schemas.openxmlformats.org/markup-compatibility/2006">
          <mc:Choice Requires="x14">
            <control shapeId="5806" r:id="rId145" name="Option Button M-1">
              <controlPr defaultSize="0" autoFill="0" autoLine="0" autoPict="0">
                <anchor moveWithCells="1">
                  <from>
                    <xdr:col>10</xdr:col>
                    <xdr:colOff>45720</xdr:colOff>
                    <xdr:row>53</xdr:row>
                    <xdr:rowOff>83820</xdr:rowOff>
                  </from>
                  <to>
                    <xdr:col>15</xdr:col>
                    <xdr:colOff>68580</xdr:colOff>
                    <xdr:row>53</xdr:row>
                    <xdr:rowOff>381000</xdr:rowOff>
                  </to>
                </anchor>
              </controlPr>
            </control>
          </mc:Choice>
        </mc:AlternateContent>
        <mc:AlternateContent xmlns:mc="http://schemas.openxmlformats.org/markup-compatibility/2006">
          <mc:Choice Requires="x14">
            <control shapeId="5807" r:id="rId146" name="Option Button M-2">
              <controlPr defaultSize="0" autoFill="0" autoLine="0" autoPict="0">
                <anchor moveWithCells="1">
                  <from>
                    <xdr:col>16</xdr:col>
                    <xdr:colOff>60960</xdr:colOff>
                    <xdr:row>53</xdr:row>
                    <xdr:rowOff>68580</xdr:rowOff>
                  </from>
                  <to>
                    <xdr:col>20</xdr:col>
                    <xdr:colOff>99060</xdr:colOff>
                    <xdr:row>53</xdr:row>
                    <xdr:rowOff>365760</xdr:rowOff>
                  </to>
                </anchor>
              </controlPr>
            </control>
          </mc:Choice>
        </mc:AlternateContent>
        <mc:AlternateContent xmlns:mc="http://schemas.openxmlformats.org/markup-compatibility/2006">
          <mc:Choice Requires="x14">
            <control shapeId="5808" r:id="rId147" name="Option Button M-3">
              <controlPr defaultSize="0" autoFill="0" autoLine="0" autoPict="0">
                <anchor moveWithCells="1">
                  <from>
                    <xdr:col>21</xdr:col>
                    <xdr:colOff>45720</xdr:colOff>
                    <xdr:row>53</xdr:row>
                    <xdr:rowOff>83820</xdr:rowOff>
                  </from>
                  <to>
                    <xdr:col>26</xdr:col>
                    <xdr:colOff>30480</xdr:colOff>
                    <xdr:row>53</xdr:row>
                    <xdr:rowOff>381000</xdr:rowOff>
                  </to>
                </anchor>
              </controlPr>
            </control>
          </mc:Choice>
        </mc:AlternateContent>
        <mc:AlternateContent xmlns:mc="http://schemas.openxmlformats.org/markup-compatibility/2006">
          <mc:Choice Requires="x14">
            <control shapeId="5809" r:id="rId148" name="Check Box S1-3">
              <controlPr defaultSize="0" autoFill="0" autoLine="0" autoPict="0">
                <anchor moveWithCells="1">
                  <from>
                    <xdr:col>21</xdr:col>
                    <xdr:colOff>38100</xdr:colOff>
                    <xdr:row>94</xdr:row>
                    <xdr:rowOff>0</xdr:rowOff>
                  </from>
                  <to>
                    <xdr:col>24</xdr:col>
                    <xdr:colOff>213360</xdr:colOff>
                    <xdr:row>94</xdr:row>
                    <xdr:rowOff>327660</xdr:rowOff>
                  </to>
                </anchor>
              </controlPr>
            </control>
          </mc:Choice>
        </mc:AlternateContent>
        <mc:AlternateContent xmlns:mc="http://schemas.openxmlformats.org/markup-compatibility/2006">
          <mc:Choice Requires="x14">
            <control shapeId="5810" r:id="rId149" name="Check Box S2-3">
              <controlPr defaultSize="0" autoFill="0" autoLine="0" autoPict="0">
                <anchor moveWithCells="1">
                  <from>
                    <xdr:col>26</xdr:col>
                    <xdr:colOff>30480</xdr:colOff>
                    <xdr:row>94</xdr:row>
                    <xdr:rowOff>30480</xdr:rowOff>
                  </from>
                  <to>
                    <xdr:col>29</xdr:col>
                    <xdr:colOff>198120</xdr:colOff>
                    <xdr:row>94</xdr:row>
                    <xdr:rowOff>350520</xdr:rowOff>
                  </to>
                </anchor>
              </controlPr>
            </control>
          </mc:Choice>
        </mc:AlternateContent>
        <mc:AlternateContent xmlns:mc="http://schemas.openxmlformats.org/markup-compatibility/2006">
          <mc:Choice Requires="x14">
            <control shapeId="5811" r:id="rId150" name="Group Box U">
              <controlPr defaultSize="0" autoFill="0" autoPict="0">
                <anchor moveWithCells="1">
                  <from>
                    <xdr:col>1</xdr:col>
                    <xdr:colOff>60960</xdr:colOff>
                    <xdr:row>126</xdr:row>
                    <xdr:rowOff>60960</xdr:rowOff>
                  </from>
                  <to>
                    <xdr:col>15</xdr:col>
                    <xdr:colOff>144780</xdr:colOff>
                    <xdr:row>128</xdr:row>
                    <xdr:rowOff>266700</xdr:rowOff>
                  </to>
                </anchor>
              </controlPr>
            </control>
          </mc:Choice>
        </mc:AlternateContent>
        <mc:AlternateContent xmlns:mc="http://schemas.openxmlformats.org/markup-compatibility/2006">
          <mc:Choice Requires="x14">
            <control shapeId="5695" r:id="rId151" name="Group Box H">
              <controlPr defaultSize="0" autoFill="0" autoPict="0">
                <anchor moveWithCells="1">
                  <from>
                    <xdr:col>4</xdr:col>
                    <xdr:colOff>182880</xdr:colOff>
                    <xdr:row>28</xdr:row>
                    <xdr:rowOff>190500</xdr:rowOff>
                  </from>
                  <to>
                    <xdr:col>30</xdr:col>
                    <xdr:colOff>22860</xdr:colOff>
                    <xdr:row>33</xdr:row>
                    <xdr:rowOff>175260</xdr:rowOff>
                  </to>
                </anchor>
              </controlPr>
            </control>
          </mc:Choice>
        </mc:AlternateContent>
        <mc:AlternateContent xmlns:mc="http://schemas.openxmlformats.org/markup-compatibility/2006">
          <mc:Choice Requires="x14">
            <control shapeId="5713" r:id="rId152" name="Group Box I">
              <controlPr defaultSize="0" autoFill="0" autoPict="0">
                <anchor moveWithCells="1">
                  <from>
                    <xdr:col>4</xdr:col>
                    <xdr:colOff>182880</xdr:colOff>
                    <xdr:row>33</xdr:row>
                    <xdr:rowOff>175260</xdr:rowOff>
                  </from>
                  <to>
                    <xdr:col>30</xdr:col>
                    <xdr:colOff>22860</xdr:colOff>
                    <xdr:row>37</xdr:row>
                    <xdr:rowOff>182880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662A7-7FA7-4FD8-AD20-D65212785962}">
  <sheetPr codeName="Sheet5"/>
  <dimension ref="A1:DJ20"/>
  <sheetViews>
    <sheetView workbookViewId="0">
      <selection activeCell="F7" sqref="F7:P7"/>
    </sheetView>
  </sheetViews>
  <sheetFormatPr defaultColWidth="9" defaultRowHeight="17.399999999999999"/>
  <cols>
    <col min="1" max="1" width="15.3984375" style="1" bestFit="1" customWidth="1"/>
    <col min="2" max="2" width="16.69921875" style="1" customWidth="1"/>
    <col min="3" max="14" width="18.19921875" style="1" customWidth="1"/>
    <col min="15" max="22" width="18.3984375" style="1" customWidth="1"/>
    <col min="23" max="28" width="19.69921875" style="1" customWidth="1"/>
    <col min="29" max="42" width="18.3984375" style="1" customWidth="1"/>
    <col min="43" max="49" width="20.5" style="1" customWidth="1"/>
    <col min="50" max="68" width="26.59765625" style="1" customWidth="1"/>
    <col min="69" max="110" width="45.19921875" style="1" customWidth="1"/>
    <col min="111" max="112" width="18.3984375" style="1" customWidth="1"/>
    <col min="113" max="114" width="38.19921875" style="1" bestFit="1" customWidth="1"/>
    <col min="115" max="16384" width="9" style="1"/>
  </cols>
  <sheetData>
    <row r="1" spans="1:114">
      <c r="A1" s="2" t="s">
        <v>11</v>
      </c>
      <c r="B1" s="3" t="s">
        <v>27</v>
      </c>
    </row>
    <row r="2" spans="1:114">
      <c r="A2" s="4"/>
    </row>
    <row r="3" spans="1:114">
      <c r="A3" s="1" t="s">
        <v>20</v>
      </c>
      <c r="B3" s="1" t="str">
        <f t="shared" ref="B3:T3" si="0">ADDRESS(B5,B4,4)</f>
        <v>AM11</v>
      </c>
      <c r="C3" s="1" t="str">
        <f t="shared" si="0"/>
        <v>AM27</v>
      </c>
      <c r="D3" s="1" t="str">
        <f t="shared" si="0"/>
        <v>AM28</v>
      </c>
      <c r="E3" s="1" t="str">
        <f t="shared" si="0"/>
        <v>AM29</v>
      </c>
      <c r="F3" s="1" t="str">
        <f t="shared" si="0"/>
        <v>AM31</v>
      </c>
      <c r="G3" s="1" t="str">
        <f t="shared" si="0"/>
        <v>AM30</v>
      </c>
      <c r="H3" s="1" t="str">
        <f t="shared" si="0"/>
        <v>AM32</v>
      </c>
      <c r="I3" s="1" t="str">
        <f t="shared" si="0"/>
        <v>AM34</v>
      </c>
      <c r="J3" s="1" t="str">
        <f t="shared" si="0"/>
        <v>AM14</v>
      </c>
      <c r="K3" s="1" t="str">
        <f t="shared" si="0"/>
        <v>AM33</v>
      </c>
      <c r="L3" s="1" t="str">
        <f t="shared" si="0"/>
        <v>AM36</v>
      </c>
      <c r="M3" s="1" t="str">
        <f t="shared" ref="M3" si="1">ADDRESS(M5,M4,4)</f>
        <v>AM37</v>
      </c>
      <c r="N3" s="1" t="str">
        <f t="shared" si="0"/>
        <v>AM35</v>
      </c>
      <c r="O3" s="1" t="str">
        <f t="shared" si="0"/>
        <v>AM39</v>
      </c>
      <c r="P3" s="1" t="str">
        <f t="shared" si="0"/>
        <v>AM40</v>
      </c>
      <c r="Q3" s="1" t="str">
        <f t="shared" si="0"/>
        <v>AM38</v>
      </c>
      <c r="R3" s="1" t="str">
        <f t="shared" si="0"/>
        <v>AM41</v>
      </c>
      <c r="S3" s="1" t="str">
        <f t="shared" si="0"/>
        <v>AM42</v>
      </c>
      <c r="T3" s="1" t="str">
        <f t="shared" si="0"/>
        <v>AM17</v>
      </c>
      <c r="U3" s="1" t="str">
        <f>ADDRESS(U5,V4,4)</f>
        <v>AM20</v>
      </c>
      <c r="V3" s="1" t="str">
        <f>ADDRESS(V5,R4,4)</f>
        <v>AM23</v>
      </c>
      <c r="W3" s="1" t="str">
        <f t="shared" ref="W3:BQ3" si="2">ADDRESS(W5,W4,4)</f>
        <v>AM44</v>
      </c>
      <c r="X3" s="1" t="str">
        <f t="shared" si="2"/>
        <v>AM48</v>
      </c>
      <c r="Y3" s="1" t="str">
        <f t="shared" si="2"/>
        <v>AM52</v>
      </c>
      <c r="Z3" s="1" t="str">
        <f t="shared" si="2"/>
        <v>AM56</v>
      </c>
      <c r="AA3" s="1" t="str">
        <f t="shared" si="2"/>
        <v>AM60</v>
      </c>
      <c r="AB3" s="1" t="str">
        <f t="shared" si="2"/>
        <v>AM64</v>
      </c>
      <c r="AC3" s="1" t="str">
        <f t="shared" si="2"/>
        <v>AM69</v>
      </c>
      <c r="AD3" s="1" t="str">
        <f t="shared" si="2"/>
        <v>AM83</v>
      </c>
      <c r="AE3" s="1" t="str">
        <f t="shared" si="2"/>
        <v>AM72</v>
      </c>
      <c r="AF3" s="1" t="str">
        <f t="shared" si="2"/>
        <v>AM75</v>
      </c>
      <c r="AG3" s="1" t="str">
        <f t="shared" si="2"/>
        <v>AM84</v>
      </c>
      <c r="AH3" s="1" t="str">
        <f t="shared" si="2"/>
        <v>AM85</v>
      </c>
      <c r="AI3" s="1" t="str">
        <f t="shared" si="2"/>
        <v>AM79</v>
      </c>
      <c r="AJ3" s="1" t="str">
        <f t="shared" si="2"/>
        <v>AM86</v>
      </c>
      <c r="AK3" s="1" t="str">
        <f t="shared" si="2"/>
        <v>AM95</v>
      </c>
      <c r="AL3" s="1" t="str">
        <f t="shared" si="2"/>
        <v>AM96</v>
      </c>
      <c r="AM3" s="1" t="str">
        <f t="shared" si="2"/>
        <v>AM91</v>
      </c>
      <c r="AN3" s="1" t="str">
        <f t="shared" si="2"/>
        <v>AM97</v>
      </c>
      <c r="AO3" s="1" t="str">
        <f t="shared" si="2"/>
        <v>AM98</v>
      </c>
      <c r="AP3" s="1" t="str">
        <f t="shared" si="2"/>
        <v>AM99</v>
      </c>
      <c r="AQ3" s="1" t="str">
        <f t="shared" si="2"/>
        <v>AM101</v>
      </c>
      <c r="AR3" s="1" t="str">
        <f t="shared" si="2"/>
        <v>AM102</v>
      </c>
      <c r="AS3" s="1" t="str">
        <f t="shared" si="2"/>
        <v>AM103</v>
      </c>
      <c r="AT3" s="1" t="str">
        <f t="shared" si="2"/>
        <v>AM104</v>
      </c>
      <c r="AU3" s="1" t="str">
        <f t="shared" si="2"/>
        <v>AM105</v>
      </c>
      <c r="AV3" s="1" t="str">
        <f t="shared" si="2"/>
        <v>AM106</v>
      </c>
      <c r="AW3" s="1" t="str">
        <f t="shared" si="2"/>
        <v>AM107</v>
      </c>
      <c r="AX3" s="1" t="str">
        <f t="shared" si="2"/>
        <v>AM108</v>
      </c>
      <c r="AY3" s="1" t="str">
        <f t="shared" si="2"/>
        <v>AM109</v>
      </c>
      <c r="AZ3" s="1" t="str">
        <f t="shared" si="2"/>
        <v>AM110</v>
      </c>
      <c r="BA3" s="1" t="str">
        <f t="shared" si="2"/>
        <v>AM111</v>
      </c>
      <c r="BB3" s="1" t="str">
        <f t="shared" si="2"/>
        <v>AM112</v>
      </c>
      <c r="BC3" s="1" t="str">
        <f t="shared" si="2"/>
        <v>AM113</v>
      </c>
      <c r="BD3" s="1" t="str">
        <f t="shared" si="2"/>
        <v>AM114</v>
      </c>
      <c r="BE3" s="1" t="str">
        <f t="shared" si="2"/>
        <v>AM115</v>
      </c>
      <c r="BF3" s="1" t="str">
        <f t="shared" si="2"/>
        <v>AM116</v>
      </c>
      <c r="BG3" s="1" t="str">
        <f t="shared" si="2"/>
        <v>AM117</v>
      </c>
      <c r="BH3" s="1" t="str">
        <f t="shared" si="2"/>
        <v>AM118</v>
      </c>
      <c r="BI3" s="1" t="str">
        <f t="shared" si="2"/>
        <v>AM119</v>
      </c>
      <c r="BJ3" s="1" t="str">
        <f t="shared" si="2"/>
        <v>AM120</v>
      </c>
      <c r="BK3" s="1" t="str">
        <f t="shared" si="2"/>
        <v>AM121</v>
      </c>
      <c r="BL3" s="1" t="str">
        <f t="shared" si="2"/>
        <v>AM122</v>
      </c>
      <c r="BM3" s="1" t="str">
        <f t="shared" si="2"/>
        <v>AM123</v>
      </c>
      <c r="BN3" s="1" t="str">
        <f t="shared" si="2"/>
        <v>AM124</v>
      </c>
      <c r="BO3" s="1" t="str">
        <f t="shared" si="2"/>
        <v>AM129</v>
      </c>
      <c r="BP3" s="1" t="str">
        <f t="shared" si="2"/>
        <v>AM133</v>
      </c>
      <c r="BQ3" s="1" t="str">
        <f t="shared" si="2"/>
        <v>AM138</v>
      </c>
      <c r="BR3" s="1" t="str">
        <f t="shared" ref="BR3:DE3" si="3">ADDRESS(BR5,BR4,4)</f>
        <v>AM142</v>
      </c>
      <c r="BS3" s="1" t="str">
        <f>ADDRESS(BS5,BS4,4)</f>
        <v>AM146</v>
      </c>
      <c r="BT3" s="1" t="str">
        <f>ADDRESS(BT5,BT4,4)</f>
        <v>AM150</v>
      </c>
      <c r="BU3" s="1" t="str">
        <f>ADDRESS(BU5,BU4,4)</f>
        <v>AM154</v>
      </c>
      <c r="BV3" s="1" t="str">
        <f>ADDRESS(BV5,BV4,4)</f>
        <v>AM158</v>
      </c>
      <c r="BW3" s="1" t="str">
        <f t="shared" si="3"/>
        <v>AM165</v>
      </c>
      <c r="BX3" s="1" t="str">
        <f t="shared" si="3"/>
        <v>AM166</v>
      </c>
      <c r="BY3" s="1" t="str">
        <f t="shared" si="3"/>
        <v>AM167</v>
      </c>
      <c r="BZ3" s="1" t="str">
        <f t="shared" si="3"/>
        <v>AM168</v>
      </c>
      <c r="CA3" s="1" t="str">
        <f t="shared" si="3"/>
        <v>AM169</v>
      </c>
      <c r="CB3" s="1" t="str">
        <f t="shared" si="3"/>
        <v>AM170</v>
      </c>
      <c r="CC3" s="1" t="str">
        <f t="shared" si="3"/>
        <v>AM171</v>
      </c>
      <c r="CD3" s="1" t="str">
        <f t="shared" si="3"/>
        <v>AM172</v>
      </c>
      <c r="CE3" s="1" t="str">
        <f t="shared" si="3"/>
        <v>AM173</v>
      </c>
      <c r="CF3" s="1" t="str">
        <f t="shared" si="3"/>
        <v>AM174</v>
      </c>
      <c r="CG3" s="1" t="str">
        <f t="shared" si="3"/>
        <v>AM175</v>
      </c>
      <c r="CH3" s="1" t="str">
        <f t="shared" si="3"/>
        <v>AM176</v>
      </c>
      <c r="CI3" s="1" t="str">
        <f t="shared" si="3"/>
        <v>AM177</v>
      </c>
      <c r="CJ3" s="1" t="str">
        <f t="shared" si="3"/>
        <v>AM178</v>
      </c>
      <c r="CK3" s="1" t="str">
        <f t="shared" si="3"/>
        <v>AM179</v>
      </c>
      <c r="CL3" s="1" t="str">
        <f t="shared" ref="CL3:CM3" si="4">ADDRESS(CL5,CL4,4)</f>
        <v>AM180</v>
      </c>
      <c r="CM3" s="1" t="str">
        <f t="shared" si="4"/>
        <v>AM181</v>
      </c>
      <c r="CN3" s="1" t="str">
        <f t="shared" ref="CN3" si="5">ADDRESS(CN5,CN4,4)</f>
        <v>AM182</v>
      </c>
      <c r="CO3" s="1" t="str">
        <f t="shared" si="3"/>
        <v>AM184</v>
      </c>
      <c r="CP3" s="1" t="str">
        <f t="shared" si="3"/>
        <v>AM185</v>
      </c>
      <c r="CQ3" s="1" t="str">
        <f t="shared" si="3"/>
        <v>AM186</v>
      </c>
      <c r="CR3" s="1" t="str">
        <f t="shared" si="3"/>
        <v>AM187</v>
      </c>
      <c r="CS3" s="1" t="str">
        <f t="shared" si="3"/>
        <v>AM188</v>
      </c>
      <c r="CT3" s="1" t="str">
        <f t="shared" si="3"/>
        <v>AM189</v>
      </c>
      <c r="CU3" s="1" t="str">
        <f t="shared" si="3"/>
        <v>AM190</v>
      </c>
      <c r="CV3" s="1" t="str">
        <f t="shared" si="3"/>
        <v>AM191</v>
      </c>
      <c r="CW3" s="1" t="str">
        <f t="shared" si="3"/>
        <v>AM192</v>
      </c>
      <c r="CX3" s="1" t="str">
        <f t="shared" si="3"/>
        <v>AM193</v>
      </c>
      <c r="CY3" s="1" t="str">
        <f t="shared" si="3"/>
        <v>AM194</v>
      </c>
      <c r="CZ3" s="1" t="str">
        <f t="shared" si="3"/>
        <v>AM195</v>
      </c>
      <c r="DA3" s="1" t="str">
        <f t="shared" si="3"/>
        <v>AM196</v>
      </c>
      <c r="DB3" s="1" t="str">
        <f t="shared" si="3"/>
        <v>AM197</v>
      </c>
      <c r="DC3" s="1" t="str">
        <f>ADDRESS(DC5,DC4,4)</f>
        <v>AM198</v>
      </c>
      <c r="DD3" s="1" t="str">
        <f>ADDRESS(DD5,DD4,4)</f>
        <v>AM199</v>
      </c>
      <c r="DE3" s="1" t="str">
        <f t="shared" si="3"/>
        <v>AM200</v>
      </c>
      <c r="DF3" s="1" t="str">
        <f t="shared" ref="DF3" si="6">ADDRESS(DF5,DF4,4)</f>
        <v>AM201</v>
      </c>
      <c r="DG3" s="1" t="str">
        <f>ADDRESS(DG5,DG4,4)</f>
        <v>AM203</v>
      </c>
      <c r="DH3" s="1" t="str">
        <f>ADDRESS(DH5,DH4,4)</f>
        <v>AM208</v>
      </c>
      <c r="DI3" s="1" t="str">
        <f>ADDRESS(DI5,DI4,4)</f>
        <v>AM211</v>
      </c>
      <c r="DJ3" s="1" t="str">
        <f>ADDRESS(DJ5,DJ4,4)</f>
        <v>AM214</v>
      </c>
    </row>
    <row r="4" spans="1:114">
      <c r="A4" s="1" t="s">
        <v>21</v>
      </c>
      <c r="B4" s="1">
        <f>COLUMN(ZEBアンケート!$AM$11)</f>
        <v>39</v>
      </c>
      <c r="C4" s="1">
        <f>COLUMN(ZEBアンケート!$AM$11)</f>
        <v>39</v>
      </c>
      <c r="D4" s="1">
        <f>COLUMN(ZEBアンケート!$AM$11)</f>
        <v>39</v>
      </c>
      <c r="E4" s="1">
        <f>COLUMN(ZEBアンケート!$AM$11)</f>
        <v>39</v>
      </c>
      <c r="F4" s="1">
        <f>COLUMN(ZEBアンケート!$AM$11)</f>
        <v>39</v>
      </c>
      <c r="G4" s="1">
        <f>COLUMN(ZEBアンケート!$AM$11)</f>
        <v>39</v>
      </c>
      <c r="H4" s="1">
        <f>COLUMN(ZEBアンケート!$AM$11)</f>
        <v>39</v>
      </c>
      <c r="I4" s="1">
        <f>COLUMN(ZEBアンケート!$AM$11)</f>
        <v>39</v>
      </c>
      <c r="J4" s="1">
        <f>COLUMN(ZEBアンケート!$AM$11)</f>
        <v>39</v>
      </c>
      <c r="K4" s="1">
        <f>COLUMN(ZEBアンケート!$AM$11)</f>
        <v>39</v>
      </c>
      <c r="L4" s="1">
        <f>COLUMN(ZEBアンケート!$AM$11)</f>
        <v>39</v>
      </c>
      <c r="M4" s="1">
        <f>COLUMN(ZEBアンケート!$AM$11)</f>
        <v>39</v>
      </c>
      <c r="N4" s="1">
        <f>COLUMN(ZEBアンケート!$AM$11)</f>
        <v>39</v>
      </c>
      <c r="O4" s="1">
        <f>COLUMN(ZEBアンケート!$AM$11)</f>
        <v>39</v>
      </c>
      <c r="P4" s="1">
        <f>COLUMN(ZEBアンケート!$AM$11)</f>
        <v>39</v>
      </c>
      <c r="Q4" s="1">
        <f>COLUMN(ZEBアンケート!$AM$11)</f>
        <v>39</v>
      </c>
      <c r="R4" s="1">
        <f>COLUMN(ZEBアンケート!$AM$11)</f>
        <v>39</v>
      </c>
      <c r="S4" s="1">
        <f>COLUMN(ZEBアンケート!$AM$11)</f>
        <v>39</v>
      </c>
      <c r="T4" s="1">
        <f>COLUMN(ZEBアンケート!$AM$11)</f>
        <v>39</v>
      </c>
      <c r="U4" s="1">
        <f>COLUMN(ZEBアンケート!$AM$11)</f>
        <v>39</v>
      </c>
      <c r="V4" s="1">
        <f>COLUMN(ZEBアンケート!$AM$11)</f>
        <v>39</v>
      </c>
      <c r="W4" s="1">
        <f>COLUMN(ZEBアンケート!$AM$11)</f>
        <v>39</v>
      </c>
      <c r="X4" s="1">
        <f>COLUMN(ZEBアンケート!$AM$11)</f>
        <v>39</v>
      </c>
      <c r="Y4" s="1">
        <f>COLUMN(ZEBアンケート!$AM$11)</f>
        <v>39</v>
      </c>
      <c r="Z4" s="1">
        <f>COLUMN(ZEBアンケート!$AM$11)</f>
        <v>39</v>
      </c>
      <c r="AA4" s="1">
        <f>COLUMN(ZEBアンケート!$AM$11)</f>
        <v>39</v>
      </c>
      <c r="AB4" s="1">
        <f>COLUMN(ZEBアンケート!$AM$11)</f>
        <v>39</v>
      </c>
      <c r="AC4" s="1">
        <f>COLUMN(ZEBアンケート!$AM$11)</f>
        <v>39</v>
      </c>
      <c r="AD4" s="1">
        <f>COLUMN(ZEBアンケート!$AM$11)</f>
        <v>39</v>
      </c>
      <c r="AE4" s="1">
        <f>COLUMN(ZEBアンケート!$AM$11)</f>
        <v>39</v>
      </c>
      <c r="AF4" s="1">
        <f>COLUMN(ZEBアンケート!$AM$11)</f>
        <v>39</v>
      </c>
      <c r="AG4" s="1">
        <f>COLUMN(ZEBアンケート!$AM$11)</f>
        <v>39</v>
      </c>
      <c r="AH4" s="1">
        <f>COLUMN(ZEBアンケート!$AM$11)</f>
        <v>39</v>
      </c>
      <c r="AI4" s="1">
        <f>COLUMN(ZEBアンケート!$AM$11)</f>
        <v>39</v>
      </c>
      <c r="AJ4" s="1">
        <f>COLUMN(ZEBアンケート!$AM$11)</f>
        <v>39</v>
      </c>
      <c r="AK4" s="1">
        <f>COLUMN(ZEBアンケート!$AM$11)</f>
        <v>39</v>
      </c>
      <c r="AL4" s="1">
        <f>COLUMN(ZEBアンケート!$AM$11)</f>
        <v>39</v>
      </c>
      <c r="AM4" s="1">
        <f>COLUMN(ZEBアンケート!$AM$11)</f>
        <v>39</v>
      </c>
      <c r="AN4" s="1">
        <f>COLUMN(ZEBアンケート!$AM$11)</f>
        <v>39</v>
      </c>
      <c r="AO4" s="1">
        <f>COLUMN(ZEBアンケート!$AM$11)</f>
        <v>39</v>
      </c>
      <c r="AP4" s="1">
        <f>COLUMN(ZEBアンケート!$AM$11)</f>
        <v>39</v>
      </c>
      <c r="AQ4" s="1">
        <f>COLUMN(ZEBアンケート!$AM$11)</f>
        <v>39</v>
      </c>
      <c r="AR4" s="1">
        <f>COLUMN(ZEBアンケート!$AM$11)</f>
        <v>39</v>
      </c>
      <c r="AS4" s="1">
        <f>COLUMN(ZEBアンケート!$AM$11)</f>
        <v>39</v>
      </c>
      <c r="AT4" s="1">
        <f>COLUMN(ZEBアンケート!$AM$11)</f>
        <v>39</v>
      </c>
      <c r="AU4" s="1">
        <f>COLUMN(ZEBアンケート!$AM$11)</f>
        <v>39</v>
      </c>
      <c r="AV4" s="1">
        <f>COLUMN(ZEBアンケート!$AM$11)</f>
        <v>39</v>
      </c>
      <c r="AW4" s="1">
        <f>COLUMN(ZEBアンケート!$AM$11)</f>
        <v>39</v>
      </c>
      <c r="AX4" s="1">
        <f>COLUMN(ZEBアンケート!$AM$11)</f>
        <v>39</v>
      </c>
      <c r="AY4" s="1">
        <f>COLUMN(ZEBアンケート!$AM$11)</f>
        <v>39</v>
      </c>
      <c r="AZ4" s="1">
        <f>COLUMN(ZEBアンケート!$AM$11)</f>
        <v>39</v>
      </c>
      <c r="BA4" s="1">
        <f>COLUMN(ZEBアンケート!$AM$11)</f>
        <v>39</v>
      </c>
      <c r="BB4" s="1">
        <f>COLUMN(ZEBアンケート!$AM$11)</f>
        <v>39</v>
      </c>
      <c r="BC4" s="1">
        <f>COLUMN(ZEBアンケート!$AM$11)</f>
        <v>39</v>
      </c>
      <c r="BD4" s="1">
        <f>COLUMN(ZEBアンケート!$AM$11)</f>
        <v>39</v>
      </c>
      <c r="BE4" s="1">
        <f>COLUMN(ZEBアンケート!$AM$11)</f>
        <v>39</v>
      </c>
      <c r="BF4" s="1">
        <f>COLUMN(ZEBアンケート!$AM$11)</f>
        <v>39</v>
      </c>
      <c r="BG4" s="1">
        <f>COLUMN(ZEBアンケート!$AM$11)</f>
        <v>39</v>
      </c>
      <c r="BH4" s="1">
        <f>COLUMN(ZEBアンケート!$AM$11)</f>
        <v>39</v>
      </c>
      <c r="BI4" s="1">
        <f>COLUMN(ZEBアンケート!$AM$11)</f>
        <v>39</v>
      </c>
      <c r="BJ4" s="1">
        <f>COLUMN(ZEBアンケート!$AM$11)</f>
        <v>39</v>
      </c>
      <c r="BK4" s="1">
        <f>COLUMN(ZEBアンケート!$AM$11)</f>
        <v>39</v>
      </c>
      <c r="BL4" s="1">
        <f>COLUMN(ZEBアンケート!$AM$11)</f>
        <v>39</v>
      </c>
      <c r="BM4" s="1">
        <f>COLUMN(ZEBアンケート!$AM$11)</f>
        <v>39</v>
      </c>
      <c r="BN4" s="1">
        <f>COLUMN(ZEBアンケート!$AM$11)</f>
        <v>39</v>
      </c>
      <c r="BO4" s="1">
        <f>COLUMN(ZEBアンケート!$AM$11)</f>
        <v>39</v>
      </c>
      <c r="BP4" s="1">
        <f>COLUMN(ZEBアンケート!$AM$11)</f>
        <v>39</v>
      </c>
      <c r="BQ4" s="1">
        <f>COLUMN(ZEBアンケート!$AM$11)</f>
        <v>39</v>
      </c>
      <c r="BR4" s="1">
        <f>COLUMN(ZEBアンケート!$AM$11)</f>
        <v>39</v>
      </c>
      <c r="BS4" s="1">
        <f>COLUMN(ZEBアンケート!$AM$11)</f>
        <v>39</v>
      </c>
      <c r="BT4" s="1">
        <f>COLUMN(ZEBアンケート!$AM$11)</f>
        <v>39</v>
      </c>
      <c r="BU4" s="1">
        <f>COLUMN(ZEBアンケート!$AM$11)</f>
        <v>39</v>
      </c>
      <c r="BV4" s="1">
        <f>COLUMN(ZEBアンケート!$AM$11)</f>
        <v>39</v>
      </c>
      <c r="BW4" s="1">
        <f>COLUMN(ZEBアンケート!$AM$11)</f>
        <v>39</v>
      </c>
      <c r="BX4" s="1">
        <f>COLUMN(ZEBアンケート!$AM$11)</f>
        <v>39</v>
      </c>
      <c r="BY4" s="1">
        <f>COLUMN(ZEBアンケート!$AM$11)</f>
        <v>39</v>
      </c>
      <c r="BZ4" s="1">
        <f>COLUMN(ZEBアンケート!$AM$11)</f>
        <v>39</v>
      </c>
      <c r="CA4" s="1">
        <f>COLUMN(ZEBアンケート!$AM$11)</f>
        <v>39</v>
      </c>
      <c r="CB4" s="1">
        <f>COLUMN(ZEBアンケート!$AM$11)</f>
        <v>39</v>
      </c>
      <c r="CC4" s="1">
        <f>COLUMN(ZEBアンケート!$AM$11)</f>
        <v>39</v>
      </c>
      <c r="CD4" s="1">
        <f>COLUMN(ZEBアンケート!$AM$11)</f>
        <v>39</v>
      </c>
      <c r="CE4" s="1">
        <f>COLUMN(ZEBアンケート!$AM$11)</f>
        <v>39</v>
      </c>
      <c r="CF4" s="1">
        <f>COLUMN(ZEBアンケート!$AM$11)</f>
        <v>39</v>
      </c>
      <c r="CG4" s="1">
        <f>COLUMN(ZEBアンケート!$AM$11)</f>
        <v>39</v>
      </c>
      <c r="CH4" s="1">
        <f>COLUMN(ZEBアンケート!$AM$11)</f>
        <v>39</v>
      </c>
      <c r="CI4" s="1">
        <f>COLUMN(ZEBアンケート!$AM$11)</f>
        <v>39</v>
      </c>
      <c r="CJ4" s="1">
        <f>COLUMN(ZEBアンケート!$AM$11)</f>
        <v>39</v>
      </c>
      <c r="CK4" s="1">
        <f>COLUMN(ZEBアンケート!$AM$11)</f>
        <v>39</v>
      </c>
      <c r="CL4" s="1">
        <f>COLUMN(ZEBアンケート!$AM$11)</f>
        <v>39</v>
      </c>
      <c r="CM4" s="1">
        <f>COLUMN(ZEBアンケート!$AM$11)</f>
        <v>39</v>
      </c>
      <c r="CN4" s="1">
        <f>COLUMN(ZEBアンケート!$AM$11)</f>
        <v>39</v>
      </c>
      <c r="CO4" s="1">
        <f>COLUMN(ZEBアンケート!$AM$11)</f>
        <v>39</v>
      </c>
      <c r="CP4" s="1">
        <f>COLUMN(ZEBアンケート!$AM$11)</f>
        <v>39</v>
      </c>
      <c r="CQ4" s="1">
        <f>COLUMN(ZEBアンケート!$AM$11)</f>
        <v>39</v>
      </c>
      <c r="CR4" s="1">
        <f>COLUMN(ZEBアンケート!$AM$11)</f>
        <v>39</v>
      </c>
      <c r="CS4" s="1">
        <f>COLUMN(ZEBアンケート!$AM$11)</f>
        <v>39</v>
      </c>
      <c r="CT4" s="1">
        <f>COLUMN(ZEBアンケート!$AM$11)</f>
        <v>39</v>
      </c>
      <c r="CU4" s="1">
        <f>COLUMN(ZEBアンケート!$AM$11)</f>
        <v>39</v>
      </c>
      <c r="CV4" s="1">
        <f>COLUMN(ZEBアンケート!$AM$11)</f>
        <v>39</v>
      </c>
      <c r="CW4" s="1">
        <f>COLUMN(ZEBアンケート!$AM$11)</f>
        <v>39</v>
      </c>
      <c r="CX4" s="1">
        <f>COLUMN(ZEBアンケート!$AM$11)</f>
        <v>39</v>
      </c>
      <c r="CY4" s="1">
        <f>COLUMN(ZEBアンケート!$AM$11)</f>
        <v>39</v>
      </c>
      <c r="CZ4" s="1">
        <f>COLUMN(ZEBアンケート!$AM$11)</f>
        <v>39</v>
      </c>
      <c r="DA4" s="1">
        <f>COLUMN(ZEBアンケート!$AM$11)</f>
        <v>39</v>
      </c>
      <c r="DB4" s="1">
        <f>COLUMN(ZEBアンケート!$AM$11)</f>
        <v>39</v>
      </c>
      <c r="DC4" s="1">
        <f>COLUMN(ZEBアンケート!$AM$11)</f>
        <v>39</v>
      </c>
      <c r="DD4" s="1">
        <f>COLUMN(ZEBアンケート!$AM$11)</f>
        <v>39</v>
      </c>
      <c r="DE4" s="1">
        <f>COLUMN(ZEBアンケート!$AM$11)</f>
        <v>39</v>
      </c>
      <c r="DF4" s="1">
        <f>COLUMN(ZEBアンケート!$AM$11)</f>
        <v>39</v>
      </c>
      <c r="DG4" s="1">
        <f>COLUMN(ZEBアンケート!$AM$11)</f>
        <v>39</v>
      </c>
      <c r="DH4" s="1">
        <f>COLUMN(ZEBアンケート!$AM$11)</f>
        <v>39</v>
      </c>
      <c r="DI4" s="1">
        <f>COLUMN(ZEBアンケート!$AM$11)</f>
        <v>39</v>
      </c>
      <c r="DJ4" s="1">
        <f>COLUMN(ZEBアンケート!$AM$11)</f>
        <v>39</v>
      </c>
    </row>
    <row r="5" spans="1:114">
      <c r="A5" s="1" t="s">
        <v>22</v>
      </c>
      <c r="B5" s="1">
        <f>ROW(ZEBアンケート!AM11)</f>
        <v>11</v>
      </c>
      <c r="C5" s="1">
        <f>ROW(ZEBアンケート!$AM27)</f>
        <v>27</v>
      </c>
      <c r="D5" s="1">
        <f>ROW(ZEBアンケート!$AM28)</f>
        <v>28</v>
      </c>
      <c r="E5" s="1">
        <f>ROW(ZEBアンケート!$AM29)</f>
        <v>29</v>
      </c>
      <c r="F5" s="1">
        <f>ROW(ZEBアンケート!$AM31)</f>
        <v>31</v>
      </c>
      <c r="G5" s="1">
        <f>ROW(ZEBアンケート!$AM30)</f>
        <v>30</v>
      </c>
      <c r="H5" s="1">
        <f>ROW(ZEBアンケート!$AM32)</f>
        <v>32</v>
      </c>
      <c r="I5" s="1">
        <f>ROW(ZEBアンケート!$AM34)</f>
        <v>34</v>
      </c>
      <c r="J5" s="1">
        <f>ROW(ZEBアンケート!$AM14)</f>
        <v>14</v>
      </c>
      <c r="K5" s="1">
        <f>ROW(ZEBアンケート!$AM33)</f>
        <v>33</v>
      </c>
      <c r="L5" s="1">
        <f>ROW(ZEBアンケート!$AM36)</f>
        <v>36</v>
      </c>
      <c r="M5" s="1">
        <f>ROW(ZEBアンケート!$AM37)</f>
        <v>37</v>
      </c>
      <c r="N5" s="1">
        <f>ROW(ZEBアンケート!$AM35)</f>
        <v>35</v>
      </c>
      <c r="O5" s="1">
        <f>ROW(ZEBアンケート!$AM39)</f>
        <v>39</v>
      </c>
      <c r="P5" s="1">
        <f>ROW(ZEBアンケート!$AM40)</f>
        <v>40</v>
      </c>
      <c r="Q5" s="1">
        <f>ROW(ZEBアンケート!$AM38)</f>
        <v>38</v>
      </c>
      <c r="R5" s="1">
        <f>ROW(ZEBアンケート!$AM41)</f>
        <v>41</v>
      </c>
      <c r="S5" s="1">
        <f>ROW(ZEBアンケート!$AM42)</f>
        <v>42</v>
      </c>
      <c r="T5" s="1">
        <f>ROW(ZEBアンケート!$AM17)</f>
        <v>17</v>
      </c>
      <c r="U5" s="1">
        <f>ROW(ZEBアンケート!$AM20)</f>
        <v>20</v>
      </c>
      <c r="V5" s="1">
        <f>ROW(ZEBアンケート!$AM23)</f>
        <v>23</v>
      </c>
      <c r="W5" s="1">
        <f>ROW(ZEBアンケート!$AM$44)</f>
        <v>44</v>
      </c>
      <c r="X5" s="1">
        <f>ROW(ZEBアンケート!$AM$48)</f>
        <v>48</v>
      </c>
      <c r="Y5" s="1">
        <f>ROW(ZEBアンケート!$AM$52)</f>
        <v>52</v>
      </c>
      <c r="Z5" s="1">
        <f>ROW(ZEBアンケート!$AM$56)</f>
        <v>56</v>
      </c>
      <c r="AA5" s="1">
        <f>ROW(ZEBアンケート!$AM$60)</f>
        <v>60</v>
      </c>
      <c r="AB5" s="1">
        <f>ROW(ZEBアンケート!$AM$64)</f>
        <v>64</v>
      </c>
      <c r="AC5" s="1">
        <f>ROW(ZEBアンケート!$AM$69)</f>
        <v>69</v>
      </c>
      <c r="AD5" s="1">
        <f>ROW(ZEBアンケート!$AM$83)</f>
        <v>83</v>
      </c>
      <c r="AE5" s="1">
        <f>ROW(ZEBアンケート!$AM$72)</f>
        <v>72</v>
      </c>
      <c r="AF5" s="1">
        <f>ROW(ZEBアンケート!$AM$75)</f>
        <v>75</v>
      </c>
      <c r="AG5" s="1">
        <f>ROW(ZEBアンケート!$AM$84)</f>
        <v>84</v>
      </c>
      <c r="AH5" s="1">
        <f>ROW(ZEBアンケート!$AM$85)</f>
        <v>85</v>
      </c>
      <c r="AI5" s="1">
        <f>ROW(ZEBアンケート!$AM$79)</f>
        <v>79</v>
      </c>
      <c r="AJ5" s="1">
        <f>ROW(ZEBアンケート!$AM$86)</f>
        <v>86</v>
      </c>
      <c r="AK5" s="1">
        <f>ROW(ZEBアンケート!$AM95)</f>
        <v>95</v>
      </c>
      <c r="AL5" s="1">
        <f>ROW(ZEBアンケート!$AM96)</f>
        <v>96</v>
      </c>
      <c r="AM5" s="1">
        <f>ROW(ZEBアンケート!$AM91)</f>
        <v>91</v>
      </c>
      <c r="AN5" s="1">
        <f>ROW(ZEBアンケート!$AM97)</f>
        <v>97</v>
      </c>
      <c r="AO5" s="1">
        <f>ROW(ZEBアンケート!$AM98)</f>
        <v>98</v>
      </c>
      <c r="AP5" s="1">
        <f>ROW(ZEBアンケート!$AM99)</f>
        <v>99</v>
      </c>
      <c r="AQ5" s="1">
        <f>ROW(ZEBアンケート!$AM101)</f>
        <v>101</v>
      </c>
      <c r="AR5" s="1">
        <f>ROW(ZEBアンケート!$AM102)</f>
        <v>102</v>
      </c>
      <c r="AS5" s="1">
        <f>AR5+1</f>
        <v>103</v>
      </c>
      <c r="AT5" s="1">
        <f t="shared" ref="AT5:AZ5" si="7">AS5+1</f>
        <v>104</v>
      </c>
      <c r="AU5" s="1">
        <f t="shared" si="7"/>
        <v>105</v>
      </c>
      <c r="AV5" s="1">
        <f t="shared" si="7"/>
        <v>106</v>
      </c>
      <c r="AW5" s="1">
        <f t="shared" si="7"/>
        <v>107</v>
      </c>
      <c r="AX5" s="1">
        <f t="shared" si="7"/>
        <v>108</v>
      </c>
      <c r="AY5" s="1">
        <f t="shared" si="7"/>
        <v>109</v>
      </c>
      <c r="AZ5" s="1">
        <f t="shared" si="7"/>
        <v>110</v>
      </c>
      <c r="BA5" s="1">
        <f t="shared" ref="BA5:BN5" si="8">AZ5+1</f>
        <v>111</v>
      </c>
      <c r="BB5" s="1">
        <f t="shared" si="8"/>
        <v>112</v>
      </c>
      <c r="BC5" s="1">
        <f t="shared" si="8"/>
        <v>113</v>
      </c>
      <c r="BD5" s="1">
        <f t="shared" si="8"/>
        <v>114</v>
      </c>
      <c r="BE5" s="1">
        <f t="shared" si="8"/>
        <v>115</v>
      </c>
      <c r="BF5" s="1">
        <f t="shared" si="8"/>
        <v>116</v>
      </c>
      <c r="BG5" s="1">
        <f t="shared" si="8"/>
        <v>117</v>
      </c>
      <c r="BH5" s="1">
        <f t="shared" si="8"/>
        <v>118</v>
      </c>
      <c r="BI5" s="1">
        <f t="shared" si="8"/>
        <v>119</v>
      </c>
      <c r="BJ5" s="1">
        <f t="shared" si="8"/>
        <v>120</v>
      </c>
      <c r="BK5" s="1">
        <f t="shared" si="8"/>
        <v>121</v>
      </c>
      <c r="BL5" s="1">
        <f t="shared" si="8"/>
        <v>122</v>
      </c>
      <c r="BM5" s="1">
        <f t="shared" si="8"/>
        <v>123</v>
      </c>
      <c r="BN5" s="1">
        <f t="shared" si="8"/>
        <v>124</v>
      </c>
      <c r="BO5" s="1">
        <f>ROW(ZEBアンケート!$AM129)</f>
        <v>129</v>
      </c>
      <c r="BP5" s="1">
        <f>ROW(ZEBアンケート!$AM133)</f>
        <v>133</v>
      </c>
      <c r="BQ5" s="1">
        <f>ROW(ZEBアンケート!AM138)</f>
        <v>138</v>
      </c>
      <c r="BR5" s="1">
        <f>ROW(ZEBアンケート!AM142)</f>
        <v>142</v>
      </c>
      <c r="BS5" s="1">
        <f>BR5+4</f>
        <v>146</v>
      </c>
      <c r="BT5" s="1">
        <f>BS5+4</f>
        <v>150</v>
      </c>
      <c r="BU5" s="1">
        <f>BT5+4</f>
        <v>154</v>
      </c>
      <c r="BV5" s="1">
        <f>BU5+4</f>
        <v>158</v>
      </c>
      <c r="BW5" s="1">
        <f>ROW(ZEBアンケート!AM165)</f>
        <v>165</v>
      </c>
      <c r="BX5" s="1">
        <f>BW5+1</f>
        <v>166</v>
      </c>
      <c r="BY5" s="1">
        <f t="shared" ref="BY5:DA5" si="9">BX5+1</f>
        <v>167</v>
      </c>
      <c r="BZ5" s="1">
        <f t="shared" si="9"/>
        <v>168</v>
      </c>
      <c r="CA5" s="1">
        <f t="shared" si="9"/>
        <v>169</v>
      </c>
      <c r="CB5" s="1">
        <f t="shared" si="9"/>
        <v>170</v>
      </c>
      <c r="CC5" s="1">
        <f t="shared" si="9"/>
        <v>171</v>
      </c>
      <c r="CD5" s="1">
        <f t="shared" si="9"/>
        <v>172</v>
      </c>
      <c r="CE5" s="1">
        <f t="shared" si="9"/>
        <v>173</v>
      </c>
      <c r="CF5" s="1">
        <f t="shared" si="9"/>
        <v>174</v>
      </c>
      <c r="CG5" s="1">
        <f t="shared" si="9"/>
        <v>175</v>
      </c>
      <c r="CH5" s="1">
        <f t="shared" si="9"/>
        <v>176</v>
      </c>
      <c r="CI5" s="1">
        <f t="shared" si="9"/>
        <v>177</v>
      </c>
      <c r="CJ5" s="1">
        <f t="shared" si="9"/>
        <v>178</v>
      </c>
      <c r="CK5" s="1">
        <f t="shared" si="9"/>
        <v>179</v>
      </c>
      <c r="CL5" s="1">
        <f t="shared" si="9"/>
        <v>180</v>
      </c>
      <c r="CM5" s="1">
        <f t="shared" si="9"/>
        <v>181</v>
      </c>
      <c r="CN5" s="1">
        <f t="shared" si="9"/>
        <v>182</v>
      </c>
      <c r="CO5" s="1">
        <f>ROW(ZEBアンケート!AM184)</f>
        <v>184</v>
      </c>
      <c r="CP5" s="1">
        <f t="shared" si="9"/>
        <v>185</v>
      </c>
      <c r="CQ5" s="1">
        <f t="shared" si="9"/>
        <v>186</v>
      </c>
      <c r="CR5" s="1">
        <f t="shared" si="9"/>
        <v>187</v>
      </c>
      <c r="CS5" s="1">
        <f t="shared" si="9"/>
        <v>188</v>
      </c>
      <c r="CT5" s="1">
        <f t="shared" si="9"/>
        <v>189</v>
      </c>
      <c r="CU5" s="1">
        <f t="shared" si="9"/>
        <v>190</v>
      </c>
      <c r="CV5" s="1">
        <f t="shared" si="9"/>
        <v>191</v>
      </c>
      <c r="CW5" s="1">
        <f t="shared" si="9"/>
        <v>192</v>
      </c>
      <c r="CX5" s="1">
        <f t="shared" si="9"/>
        <v>193</v>
      </c>
      <c r="CY5" s="1">
        <f t="shared" si="9"/>
        <v>194</v>
      </c>
      <c r="CZ5" s="1">
        <f t="shared" si="9"/>
        <v>195</v>
      </c>
      <c r="DA5" s="1">
        <f t="shared" si="9"/>
        <v>196</v>
      </c>
      <c r="DB5" s="1">
        <f>DA5+1</f>
        <v>197</v>
      </c>
      <c r="DC5" s="1">
        <f>DB5+1</f>
        <v>198</v>
      </c>
      <c r="DD5" s="1">
        <f>DC5+1</f>
        <v>199</v>
      </c>
      <c r="DE5" s="1">
        <f>DD5+1</f>
        <v>200</v>
      </c>
      <c r="DF5" s="1">
        <f>DE5+1</f>
        <v>201</v>
      </c>
      <c r="DG5" s="1">
        <f>ROW(ZEBアンケート!AM203)</f>
        <v>203</v>
      </c>
      <c r="DH5" s="1">
        <f>ROW(ZEBアンケート!AM208)</f>
        <v>208</v>
      </c>
      <c r="DI5" s="1">
        <f>ROW(ZEBアンケート!AM211)</f>
        <v>211</v>
      </c>
      <c r="DJ5" s="1">
        <f>ROW(ZEBアンケート!AM214)</f>
        <v>214</v>
      </c>
    </row>
    <row r="6" spans="1:114">
      <c r="A6" s="468" t="s">
        <v>30</v>
      </c>
      <c r="B6" s="468" t="s">
        <v>16</v>
      </c>
      <c r="C6" s="466" t="s">
        <v>42</v>
      </c>
      <c r="D6" s="471"/>
      <c r="E6" s="471"/>
      <c r="F6" s="471"/>
      <c r="G6" s="467"/>
      <c r="H6" s="64" t="s">
        <v>28</v>
      </c>
      <c r="I6" s="264"/>
      <c r="J6" s="264"/>
      <c r="K6" s="264"/>
      <c r="L6" s="264"/>
      <c r="M6" s="264"/>
      <c r="N6" s="264"/>
      <c r="O6" s="264"/>
      <c r="P6" s="264"/>
      <c r="Q6" s="264"/>
      <c r="R6" s="264"/>
      <c r="S6" s="274"/>
      <c r="T6" s="264"/>
      <c r="U6" s="264"/>
      <c r="V6" s="264"/>
      <c r="W6" s="472" t="s">
        <v>70</v>
      </c>
      <c r="X6" s="473"/>
      <c r="Y6" s="473"/>
      <c r="Z6" s="473"/>
      <c r="AA6" s="473"/>
      <c r="AB6" s="473"/>
      <c r="AC6" s="466" t="s">
        <v>71</v>
      </c>
      <c r="AD6" s="471"/>
      <c r="AE6" s="471"/>
      <c r="AF6" s="471"/>
      <c r="AG6" s="471"/>
      <c r="AH6" s="471"/>
      <c r="AI6" s="471"/>
      <c r="AJ6" s="471"/>
      <c r="AK6" s="466" t="s">
        <v>357</v>
      </c>
      <c r="AL6" s="471"/>
      <c r="AM6" s="471"/>
      <c r="AN6" s="471"/>
      <c r="AO6" s="471"/>
      <c r="AP6" s="467"/>
      <c r="AQ6" s="466" t="s">
        <v>358</v>
      </c>
      <c r="AR6" s="471"/>
      <c r="AS6" s="471"/>
      <c r="AT6" s="471"/>
      <c r="AU6" s="471"/>
      <c r="AV6" s="471"/>
      <c r="AW6" s="471"/>
      <c r="AX6" s="471"/>
      <c r="AY6" s="471"/>
      <c r="AZ6" s="471"/>
      <c r="BA6" s="471"/>
      <c r="BB6" s="471"/>
      <c r="BC6" s="471"/>
      <c r="BD6" s="471"/>
      <c r="BE6" s="471"/>
      <c r="BF6" s="471"/>
      <c r="BG6" s="471"/>
      <c r="BH6" s="471"/>
      <c r="BI6" s="471"/>
      <c r="BJ6" s="471"/>
      <c r="BK6" s="471"/>
      <c r="BL6" s="471"/>
      <c r="BM6" s="471"/>
      <c r="BN6" s="467"/>
      <c r="BO6" s="466" t="s">
        <v>359</v>
      </c>
      <c r="BP6" s="471"/>
      <c r="BQ6" s="466" t="s">
        <v>1139</v>
      </c>
      <c r="BR6" s="471"/>
      <c r="BS6" s="471"/>
      <c r="BT6" s="471"/>
      <c r="BU6" s="471"/>
      <c r="BV6" s="471"/>
      <c r="BW6" s="471"/>
      <c r="BX6" s="471"/>
      <c r="BY6" s="471"/>
      <c r="BZ6" s="471"/>
      <c r="CA6" s="471"/>
      <c r="CB6" s="471"/>
      <c r="CC6" s="471"/>
      <c r="CD6" s="471"/>
      <c r="CE6" s="471"/>
      <c r="CF6" s="471"/>
      <c r="CG6" s="471"/>
      <c r="CH6" s="471"/>
      <c r="CI6" s="471"/>
      <c r="CJ6" s="471"/>
      <c r="CK6" s="471"/>
      <c r="CL6" s="471"/>
      <c r="CM6" s="471"/>
      <c r="CN6" s="471"/>
      <c r="CO6" s="471"/>
      <c r="CP6" s="471"/>
      <c r="CQ6" s="471"/>
      <c r="CR6" s="471"/>
      <c r="CS6" s="471"/>
      <c r="CT6" s="471"/>
      <c r="CU6" s="471"/>
      <c r="CV6" s="471"/>
      <c r="CW6" s="471"/>
      <c r="CX6" s="471"/>
      <c r="CY6" s="471"/>
      <c r="CZ6" s="471"/>
      <c r="DA6" s="471"/>
      <c r="DB6" s="471"/>
      <c r="DC6" s="471"/>
      <c r="DD6" s="471"/>
      <c r="DE6" s="467"/>
      <c r="DF6" s="373"/>
      <c r="DG6" s="5" t="s">
        <v>72</v>
      </c>
      <c r="DH6" s="64" t="s">
        <v>86</v>
      </c>
      <c r="DI6" s="466" t="s">
        <v>1144</v>
      </c>
      <c r="DJ6" s="467"/>
    </row>
    <row r="7" spans="1:114">
      <c r="A7" s="469"/>
      <c r="B7" s="469"/>
      <c r="C7" s="5" t="str">
        <f t="shared" ref="C7:H7" ca="1" si="10">OFFSET(INDIRECT(ADDRESS(C5,C4,,,$B$1)),0,-2,1,1)</f>
        <v>貴社名</v>
      </c>
      <c r="D7" s="5" t="str">
        <f t="shared" ca="1" si="10"/>
        <v>所属
部署名</v>
      </c>
      <c r="E7" s="5" t="str">
        <f t="shared" ca="1" si="10"/>
        <v>ご担当者氏名</v>
      </c>
      <c r="F7" s="5" t="str">
        <f ca="1">OFFSET(INDIRECT(ADDRESS(F5,F4,,,$B$1)),0,-2,1,1)</f>
        <v>電話番号
(半角)</v>
      </c>
      <c r="G7" s="5" t="str">
        <f t="shared" ca="1" si="10"/>
        <v>メール
アドレス</v>
      </c>
      <c r="H7" s="5" t="str">
        <f t="shared" ca="1" si="10"/>
        <v>施設名称</v>
      </c>
      <c r="I7" s="5" t="str">
        <f ca="1">OFFSET(INDIRECT(ADDRESS(I5,I4,,,$B$1)),0,-2,1,1)</f>
        <v>延床面積</v>
      </c>
      <c r="J7" s="5" t="str">
        <f ca="1">OFFSET(INDIRECT(ADDRESS(J5,J4,,,$B$1)),0,-2,1,1)</f>
        <v>ZEB化のタイミング</v>
      </c>
      <c r="K7" s="5" t="str">
        <f t="shared" ref="K7:T7" ca="1" si="11">OFFSET(INDIRECT(ADDRESS(K5,K4,,,$B$1)),0,-2,1,1)</f>
        <v>竣工年
(西暦)</v>
      </c>
      <c r="L7" s="5" t="str">
        <f ca="1">OFFSET(INDIRECT(ADDRESS(L5,L4,,,$B$1)),0,-2,1,1)</f>
        <v>改修・増築年
(西暦)</v>
      </c>
      <c r="M7" s="5" t="str">
        <f ca="1">OFFSET(INDIRECT(ADDRESS(M5,M4,,,$B$1)),0,-2,1,1)</f>
        <v>ZEB導入年</v>
      </c>
      <c r="N7" s="5" t="str">
        <f t="shared" ca="1" si="11"/>
        <v>所在地</v>
      </c>
      <c r="O7" s="5" t="str">
        <f ca="1">OFFSET(INDIRECT(ADDRESS(O5,O4,,,$B$1)),0,-2,1,1)</f>
        <v>地域</v>
      </c>
      <c r="P7" s="5" t="str">
        <f ca="1">OFFSET(INDIRECT(ADDRESS(P5,P4,,,$B$1)),0,-2,1,1)</f>
        <v>地域
区分</v>
      </c>
      <c r="Q7" s="5" t="str">
        <f t="shared" ca="1" si="11"/>
        <v>ZEB化に係る
設計会社</v>
      </c>
      <c r="R7" s="5" t="str">
        <f ca="1">OFFSET(INDIRECT(ADDRESS(R5,R4,,,$B$1)),0,-2,1,1)</f>
        <v>年間
稼働日数</v>
      </c>
      <c r="S7" s="5" t="str">
        <f ca="1">OFFSET(INDIRECT(ADDRESS(S5,S4,,,$B$1)),0,-2,1,1)</f>
        <v>年間
稼働時間</v>
      </c>
      <c r="T7" s="5" t="str">
        <f t="shared" ca="1" si="11"/>
        <v>ZEBランク</v>
      </c>
      <c r="U7" s="5" t="str">
        <f ca="1">OFFSET(INDIRECT(ADDRESS(U5,V4,,,$B$1)),0,-2,1,1)</f>
        <v>建物の主な用途</v>
      </c>
      <c r="V7" s="5" t="str">
        <f ca="1">OFFSET(INDIRECT(ADDRESS(V5,R4,,,$B$1)),0,-2,1,1)</f>
        <v>建物の構造</v>
      </c>
      <c r="W7" s="5" t="str">
        <f t="shared" ref="W7:BQ7" ca="1" si="12">OFFSET(INDIRECT(ADDRESS(W5,W4,,,$B$1)),0,-2,1,1)</f>
        <v>ZEBを知ったきっかけについてお答えください。</v>
      </c>
      <c r="X7" s="5" t="str">
        <f t="shared" ca="1" si="12"/>
        <v>ZEBの理解を深めるために、最も役に立った情報源をお答えください。</v>
      </c>
      <c r="Y7" s="5" t="str">
        <f t="shared" ca="1" si="12"/>
        <v>ZEB化する際の相談先として最も重要だったものを選択してください。</v>
      </c>
      <c r="Z7" s="5" t="str">
        <f t="shared" ca="1" si="12"/>
        <v>ZEB導入のきっかけとして最も影響が大きかったものを選択してください。</v>
      </c>
      <c r="AA7" s="5" t="str">
        <f t="shared" ca="1" si="12"/>
        <v>ZEB化を決める際に、最も重要だった要因を選択してください。</v>
      </c>
      <c r="AB7" s="5" t="str">
        <f t="shared" ca="1" si="12"/>
        <v>建築物のZEB化にあたって課題と感じたことについて、該当するものを全て選択してください。</v>
      </c>
      <c r="AC7" s="5" t="str">
        <f t="shared" ca="1" si="12"/>
        <v>太陽光発電</v>
      </c>
      <c r="AD7" s="5" t="str">
        <f t="shared" ca="1" si="12"/>
        <v>太陽光発電 設置しない理由</v>
      </c>
      <c r="AE7" s="5" t="str">
        <f t="shared" ca="1" si="12"/>
        <v>太陽光発電 導入方法</v>
      </c>
      <c r="AF7" s="5" t="str">
        <f t="shared" ca="1" si="12"/>
        <v>太陽光発電 発電電力の主な用途</v>
      </c>
      <c r="AG7" s="5" t="str">
        <f t="shared" ca="1" si="12"/>
        <v>太陽光発電 年間発電電力量 設計値</v>
      </c>
      <c r="AH7" s="5" t="str">
        <f t="shared" ca="1" si="12"/>
        <v>太陽光発電 年間発電電力量 実績値</v>
      </c>
      <c r="AI7" s="5" t="str">
        <f t="shared" ca="1" si="12"/>
        <v>蓄電池</v>
      </c>
      <c r="AJ7" s="5" t="str">
        <f t="shared" ca="1" si="12"/>
        <v>蓄電池 容量</v>
      </c>
      <c r="AK7" s="5" t="str">
        <f t="shared" ca="1" si="12"/>
        <v>初期投資金額 総事業費</v>
      </c>
      <c r="AL7" s="5" t="str">
        <f t="shared" ca="1" si="12"/>
        <v>初期投資金額 うち設計費</v>
      </c>
      <c r="AM7" s="5" t="str">
        <f t="shared" ca="1" si="12"/>
        <v>補助金利用</v>
      </c>
      <c r="AN7" s="5" t="str">
        <f t="shared" ca="1" si="12"/>
        <v>補助金の名称</v>
      </c>
      <c r="AO7" s="5" t="str">
        <f t="shared" ca="1" si="12"/>
        <v>補助額</v>
      </c>
      <c r="AP7" s="5" t="str">
        <f t="shared" ca="1" si="12"/>
        <v>補助率</v>
      </c>
      <c r="AQ7" s="5" t="str">
        <f t="shared" ca="1" si="12"/>
        <v>ZEB評価時の
推計 基準一次エネルギー消費量（合計）</v>
      </c>
      <c r="AR7" s="5" t="str">
        <f t="shared" ca="1" si="12"/>
        <v>ZEB評価時の
推計 設計一次エネルギー消費量（合計）</v>
      </c>
      <c r="AS7" s="5" t="str">
        <f t="shared" ca="1" si="12"/>
        <v xml:space="preserve">ZEB化前後
の実績 その他 種類 </v>
      </c>
      <c r="AT7" s="5" t="str">
        <f t="shared" ca="1" si="12"/>
        <v>ZEB化前後
の実績 その他 単位</v>
      </c>
      <c r="AU7" s="5" t="str">
        <f t="shared" ca="1" si="12"/>
        <v>ZEB化前後
の実績 ZEB化前の実績
（改修の場合のみ記入） 電気</v>
      </c>
      <c r="AV7" s="5" t="str">
        <f t="shared" ca="1" si="12"/>
        <v>ZEB化前後
の実績 ZEB化前の実績
（改修の場合のみ記入） 都市ガス</v>
      </c>
      <c r="AW7" s="5" t="str">
        <f t="shared" ca="1" si="12"/>
        <v>ZEB化前後
の実績 ZEB化前の実績
（改修の場合のみ記入） LPG</v>
      </c>
      <c r="AX7" s="5" t="str">
        <f t="shared" ca="1" si="12"/>
        <v>ZEB化前後
の実績 ZEB化前の実績
（改修の場合のみ記入） 灯油</v>
      </c>
      <c r="AY7" s="5" t="str">
        <f t="shared" ca="1" si="12"/>
        <v>ZEB化前後
の実績 ZEB化前の実績
（改修の場合のみ記入） 軽油</v>
      </c>
      <c r="AZ7" s="5" t="str">
        <f t="shared" ca="1" si="12"/>
        <v>ZEB化前後
の実績 ZEB化前の実績
（改修の場合のみ記入） 重油</v>
      </c>
      <c r="BA7" s="5" t="str">
        <f t="shared" ca="1" si="12"/>
        <v xml:space="preserve">ZEB化前後
の実績 ZEB化前の実績
（改修の場合のみ記入） </v>
      </c>
      <c r="BB7" s="5" t="str">
        <f t="shared" ca="1" si="12"/>
        <v>ZEB化前後
の実績 ZEB化後の実績 電気</v>
      </c>
      <c r="BC7" s="5" t="str">
        <f t="shared" ca="1" si="12"/>
        <v>ZEB化前後
の実績 ZEB化後の実績 都市ガス</v>
      </c>
      <c r="BD7" s="5" t="str">
        <f t="shared" ca="1" si="12"/>
        <v>ZEB化前後
の実績 ZEB化後の実績 LPG</v>
      </c>
      <c r="BE7" s="5" t="str">
        <f t="shared" ca="1" si="12"/>
        <v>ZEB化前後
の実績 ZEB化後の実績 灯油</v>
      </c>
      <c r="BF7" s="5" t="str">
        <f t="shared" ca="1" si="12"/>
        <v>ZEB化前後
の実績 ZEB化後の実績 軽油</v>
      </c>
      <c r="BG7" s="5" t="str">
        <f t="shared" ca="1" si="12"/>
        <v>ZEB化前後
の実績 ZEB化後の実績 重油</v>
      </c>
      <c r="BH7" s="5" t="str">
        <f t="shared" ca="1" si="12"/>
        <v xml:space="preserve">ZEB化前後
の実績 ZEB化後の実績 </v>
      </c>
      <c r="BI7" s="5" t="str">
        <f t="shared" ca="1" si="12"/>
        <v>年間エネルギー費用 設計時の推計 合計</v>
      </c>
      <c r="BJ7" s="5" t="str">
        <f t="shared" ca="1" si="12"/>
        <v>年間エネルギー費用 実績 合計</v>
      </c>
      <c r="BK7" s="5" t="str">
        <f t="shared" ca="1" si="12"/>
        <v>年間エネルギー費用 設計時の推計 電気</v>
      </c>
      <c r="BL7" s="5" t="str">
        <f t="shared" ca="1" si="12"/>
        <v>年間エネルギー費用 実績 電気</v>
      </c>
      <c r="BM7" s="5" t="str">
        <f t="shared" ca="1" si="12"/>
        <v>年間エネルギー費用 設計時の推計 電気以外</v>
      </c>
      <c r="BN7" s="5" t="str">
        <f t="shared" ca="1" si="12"/>
        <v>年間エネルギー費用 実績 電気以外</v>
      </c>
      <c r="BO7" s="5" t="str">
        <f t="shared" ca="1" si="12"/>
        <v>BEMS※の
導入状況</v>
      </c>
      <c r="BP7" s="5" t="str">
        <f t="shared" ca="1" si="12"/>
        <v>BEMSの
計測データ活用</v>
      </c>
      <c r="BQ7" s="5" t="str">
        <f t="shared" ca="1" si="12"/>
        <v>ZEBの導入前の印象と、導入後の実感についてお答えください。 導入前の印象</v>
      </c>
      <c r="BR7" s="5" t="str">
        <f t="shared" ref="BR7:DE7" ca="1" si="13">OFFSET(INDIRECT(ADDRESS(BR5,BR4,,,$B$1)),0,-2,1,1)</f>
        <v>ZEBの導入前の印象と、導入後の実感についてお答えください。 導入後の実感</v>
      </c>
      <c r="BS7" s="5" t="str">
        <f ca="1">OFFSET(INDIRECT(ADDRESS(BS5,BS4,,,$B$1)),0,-2,1,1)</f>
        <v>ZEBの導入前の印象と、導入後の実感についてお答えください。 あり→あり</v>
      </c>
      <c r="BT7" s="5" t="str">
        <f ca="1">OFFSET(INDIRECT(ADDRESS(BT5,BT4,,,$B$1)),0,-2,1,1)</f>
        <v>ZEBの導入前の印象と、導入後の実感についてお答えください。 あり→なし</v>
      </c>
      <c r="BU7" s="5" t="str">
        <f ca="1">OFFSET(INDIRECT(ADDRESS(BU5,BU4,,,$B$1)),0,-2,1,1)</f>
        <v>ZEBの導入前の印象と、導入後の実感についてお答えください。 なし→なし</v>
      </c>
      <c r="BV7" s="5" t="str">
        <f ca="1">OFFSET(INDIRECT(ADDRESS(BV5,BV4,,,$B$1)),0,-2,1,1)</f>
        <v>ZEBの導入前の印象と、導入後の実感についてお答えください。 なし→あり</v>
      </c>
      <c r="BW7" s="5" t="str">
        <f t="shared" ca="1" si="13"/>
        <v>導入前の印象 CO2排出量を削減できる / できた</v>
      </c>
      <c r="BX7" s="5" t="str">
        <f t="shared" ca="1" si="13"/>
        <v>導入前の印象 企業や建築物のイメージ向上に寄与する / 寄与した</v>
      </c>
      <c r="BY7" s="5" t="str">
        <f t="shared" ca="1" si="13"/>
        <v>導入前の印象 不動産価値が向上する / 向上した</v>
      </c>
      <c r="BZ7" s="5" t="str">
        <f t="shared" ca="1" si="13"/>
        <v>導入前の印象 執務空間の快適性が高くなる / 高くなった</v>
      </c>
      <c r="CA7" s="5" t="str">
        <f t="shared" ca="1" si="13"/>
        <v>導入前の印象 環境教育やCSR活動の場として活用できる / 活用できた</v>
      </c>
      <c r="CB7" s="5" t="str">
        <f t="shared" ca="1" si="13"/>
        <v>導入前の印象 利用者や勤務者の省エネ意識の向上に寄与する / 寄与した</v>
      </c>
      <c r="CC7" s="5" t="str">
        <f t="shared" ca="1" si="13"/>
        <v>導入前の印象 電気代、燃料代を削減できる / できた</v>
      </c>
      <c r="CD7" s="5" t="str">
        <f t="shared" ca="1" si="13"/>
        <v>導入前の印象 メンテナンス費用が抑制される / 抑制された</v>
      </c>
      <c r="CE7" s="5" t="str">
        <f t="shared" ca="1" si="13"/>
        <v>導入前の印象 設備管理担当者の負担が減る / 減った</v>
      </c>
      <c r="CF7" s="5" t="str">
        <f t="shared" ca="1" si="13"/>
        <v>導入前の印象 レジリエンス性が高まる / 高まった</v>
      </c>
      <c r="CG7" s="5" t="str">
        <f t="shared" ca="1" si="13"/>
        <v>導入前の印象 技術的ハードルが高く実現が難しい / 難しかった</v>
      </c>
      <c r="CH7" s="5" t="str">
        <f t="shared" ca="1" si="13"/>
        <v>導入前の印象 期待した省エネ・省CO2効果が得られるか
分からない / 得られなかった</v>
      </c>
      <c r="CI7" s="5" t="str">
        <f t="shared" ca="1" si="13"/>
        <v>導入前の印象 導入費用が高い / 高かった</v>
      </c>
      <c r="CJ7" s="5" t="str">
        <f t="shared" ca="1" si="13"/>
        <v>導入前の印象 メンテナンス費用が増える / 増えた</v>
      </c>
      <c r="CK7" s="5" t="str">
        <f t="shared" ca="1" si="13"/>
        <v>導入前の印象 メンテナンスやチューニングを担う人材・委託先の確保が
できるか分からない / 確保が難しい</v>
      </c>
      <c r="CL7" s="5" t="str">
        <f t="shared" ca="1" si="13"/>
        <v>導入前の印象 BEMSによる運用データを活用できるか
分からない / 活用が難しい</v>
      </c>
      <c r="CM7" s="5" t="str">
        <f t="shared" ref="CM7:CN7" ca="1" si="14">OFFSET(INDIRECT(ADDRESS(CM5,CM4,,,$B$1)),0,-2,1,1)</f>
        <v>導入前の印象 設備管理担当者の負担が増える / 増えた</v>
      </c>
      <c r="CN7" s="5" t="str">
        <f t="shared" ca="1" si="14"/>
        <v>導入前の印象 補助金に対する実績報告書の
作成が負担になる / 負担であった</v>
      </c>
      <c r="CO7" s="5" t="str">
        <f t="shared" ca="1" si="13"/>
        <v>導入後の実感 CO2排出量を削減できる / できた</v>
      </c>
      <c r="CP7" s="5" t="str">
        <f t="shared" ca="1" si="13"/>
        <v>導入後の実感 企業や建築物のイメージ向上に寄与する / 寄与した</v>
      </c>
      <c r="CQ7" s="5" t="str">
        <f t="shared" ca="1" si="13"/>
        <v>導入後の実感 不動産価値が向上する / 向上した</v>
      </c>
      <c r="CR7" s="5" t="str">
        <f t="shared" ca="1" si="13"/>
        <v>導入後の実感 執務空間の快適性が高くなる / 高くなった</v>
      </c>
      <c r="CS7" s="5" t="str">
        <f t="shared" ca="1" si="13"/>
        <v>導入後の実感 環境教育やCSR活動の場として活用できる / 活用できた</v>
      </c>
      <c r="CT7" s="5" t="str">
        <f t="shared" ca="1" si="13"/>
        <v>導入後の実感 利用者や勤務者の省エネ意識の向上に寄与する / 寄与した</v>
      </c>
      <c r="CU7" s="5" t="str">
        <f t="shared" ca="1" si="13"/>
        <v>導入後の実感 電気代、燃料代を削減できる / できた</v>
      </c>
      <c r="CV7" s="5" t="str">
        <f t="shared" ca="1" si="13"/>
        <v>導入後の実感 メンテナンス費用が抑制される / 抑制された</v>
      </c>
      <c r="CW7" s="5" t="str">
        <f t="shared" ca="1" si="13"/>
        <v>導入後の実感 設備管理担当者の負担が減る / 減った</v>
      </c>
      <c r="CX7" s="5" t="str">
        <f t="shared" ca="1" si="13"/>
        <v>導入後の実感 レジリエンス性が高まる / 高まった</v>
      </c>
      <c r="CY7" s="5" t="str">
        <f t="shared" ca="1" si="13"/>
        <v>導入後の実感 技術的ハードルが高く実現が難しい / 難しかった</v>
      </c>
      <c r="CZ7" s="5" t="str">
        <f t="shared" ca="1" si="13"/>
        <v>導入後の実感 期待した省エネ・省CO2効果が得られるか
分からない / 得られなかった</v>
      </c>
      <c r="DA7" s="5" t="str">
        <f t="shared" ca="1" si="13"/>
        <v>導入後の実感 導入費用が高い / 高かった</v>
      </c>
      <c r="DB7" s="5" t="str">
        <f t="shared" ca="1" si="13"/>
        <v>導入後の実感 メンテナンス費用が増える / 増えた</v>
      </c>
      <c r="DC7" s="5" t="str">
        <f ca="1">OFFSET(INDIRECT(ADDRESS(DC5,DC4,,,$B$1)),0,-2,1,1)</f>
        <v>導入後の実感 メンテナンスやチューニングを担う人材・委託先の確保が
できるか分からない / 確保が難しい</v>
      </c>
      <c r="DD7" s="5" t="str">
        <f ca="1">OFFSET(INDIRECT(ADDRESS(DD5,DD4,,,$B$1)),0,-2,1,1)</f>
        <v>導入後の実感 BEMSによる運用データを活用できるか
分からない / 活用が難しい</v>
      </c>
      <c r="DE7" s="5" t="str">
        <f t="shared" ca="1" si="13"/>
        <v>導入後の実感 設備管理担当者の負担が増える / 増えた</v>
      </c>
      <c r="DF7" s="5" t="str">
        <f t="shared" ref="DF7" ca="1" si="15">OFFSET(INDIRECT(ADDRESS(DF5,DF4,,,$B$1)),0,-2,1,1)</f>
        <v>導入後の実感 補助金に対する実績報告書の
作成が負担になる / 負担であった</v>
      </c>
      <c r="DG7" s="5" t="str">
        <f ca="1">OFFSET(INDIRECT(ADDRESS(DG5,DG4,,,$B$1)),0,-2,1,1)</f>
        <v>ZEB普及のために自治体に求めることについてお答えください。</v>
      </c>
      <c r="DH7" s="5" t="str">
        <f ca="1">OFFSET(INDIRECT(ADDRESS(DH5,DH4,,,$B$1)),0,-2,1,1)</f>
        <v>ご意見・ご要望</v>
      </c>
      <c r="DI7" s="5" t="str">
        <f ca="1">OFFSET(INDIRECT(ADDRESS(DI5,DI4,,,$B$1)),0,-2,1,1)</f>
        <v>ヒアリング調査への協力のご意向についてお聞かせください。</v>
      </c>
      <c r="DJ7" s="5" t="str">
        <f ca="1">OFFSET(INDIRECT(ADDRESS(DJ5,DJ4,,,$B$1)),0,-2,1,1)</f>
        <v>ヒアリング調査 協力意向 備考欄</v>
      </c>
    </row>
    <row r="8" spans="1:114">
      <c r="A8" s="470"/>
      <c r="B8" s="470"/>
      <c r="C8" s="5" t="s">
        <v>360</v>
      </c>
      <c r="D8" s="5" t="s">
        <v>360</v>
      </c>
      <c r="E8" s="5" t="s">
        <v>360</v>
      </c>
      <c r="F8" s="5" t="s">
        <v>360</v>
      </c>
      <c r="G8" s="5" t="s">
        <v>360</v>
      </c>
      <c r="H8" s="5" t="s">
        <v>360</v>
      </c>
      <c r="I8" s="5" t="s">
        <v>360</v>
      </c>
      <c r="J8" s="5" t="s">
        <v>361</v>
      </c>
      <c r="K8" s="5" t="s">
        <v>360</v>
      </c>
      <c r="L8" s="5" t="s">
        <v>360</v>
      </c>
      <c r="M8" s="5" t="s">
        <v>360</v>
      </c>
      <c r="N8" s="5" t="s">
        <v>360</v>
      </c>
      <c r="O8" s="5" t="s">
        <v>361</v>
      </c>
      <c r="P8" s="5" t="s">
        <v>361</v>
      </c>
      <c r="Q8" s="5" t="s">
        <v>360</v>
      </c>
      <c r="R8" s="5" t="s">
        <v>360</v>
      </c>
      <c r="S8" s="5" t="s">
        <v>360</v>
      </c>
      <c r="T8" s="5" t="s">
        <v>361</v>
      </c>
      <c r="U8" s="5" t="s">
        <v>361</v>
      </c>
      <c r="V8" s="5" t="s">
        <v>361</v>
      </c>
      <c r="W8" s="5" t="s">
        <v>361</v>
      </c>
      <c r="X8" s="5" t="s">
        <v>361</v>
      </c>
      <c r="Y8" s="5" t="s">
        <v>361</v>
      </c>
      <c r="Z8" s="5" t="s">
        <v>361</v>
      </c>
      <c r="AA8" s="5" t="s">
        <v>361</v>
      </c>
      <c r="AB8" s="5" t="s">
        <v>362</v>
      </c>
      <c r="AC8" s="5" t="s">
        <v>361</v>
      </c>
      <c r="AD8" s="5" t="s">
        <v>360</v>
      </c>
      <c r="AE8" s="5" t="s">
        <v>361</v>
      </c>
      <c r="AF8" s="5" t="s">
        <v>361</v>
      </c>
      <c r="AG8" s="5" t="s">
        <v>360</v>
      </c>
      <c r="AH8" s="5" t="s">
        <v>360</v>
      </c>
      <c r="AI8" s="5" t="s">
        <v>361</v>
      </c>
      <c r="AJ8" s="5" t="s">
        <v>360</v>
      </c>
      <c r="AK8" s="5" t="s">
        <v>360</v>
      </c>
      <c r="AL8" s="5" t="s">
        <v>360</v>
      </c>
      <c r="AM8" s="5" t="s">
        <v>361</v>
      </c>
      <c r="AN8" s="5" t="s">
        <v>360</v>
      </c>
      <c r="AO8" s="5" t="s">
        <v>360</v>
      </c>
      <c r="AP8" s="5" t="s">
        <v>360</v>
      </c>
      <c r="AQ8" s="5" t="s">
        <v>360</v>
      </c>
      <c r="AR8" s="5" t="s">
        <v>360</v>
      </c>
      <c r="AS8" s="5" t="s">
        <v>360</v>
      </c>
      <c r="AT8" s="5" t="s">
        <v>360</v>
      </c>
      <c r="AU8" s="5" t="s">
        <v>360</v>
      </c>
      <c r="AV8" s="5" t="s">
        <v>360</v>
      </c>
      <c r="AW8" s="5" t="s">
        <v>360</v>
      </c>
      <c r="AX8" s="5" t="s">
        <v>360</v>
      </c>
      <c r="AY8" s="5" t="s">
        <v>360</v>
      </c>
      <c r="AZ8" s="5" t="s">
        <v>360</v>
      </c>
      <c r="BA8" s="5" t="s">
        <v>360</v>
      </c>
      <c r="BB8" s="5" t="s">
        <v>360</v>
      </c>
      <c r="BC8" s="5" t="s">
        <v>360</v>
      </c>
      <c r="BD8" s="5" t="s">
        <v>360</v>
      </c>
      <c r="BE8" s="5" t="s">
        <v>360</v>
      </c>
      <c r="BF8" s="5" t="s">
        <v>360</v>
      </c>
      <c r="BG8" s="5" t="s">
        <v>360</v>
      </c>
      <c r="BH8" s="5" t="s">
        <v>360</v>
      </c>
      <c r="BI8" s="5" t="s">
        <v>360</v>
      </c>
      <c r="BJ8" s="5" t="s">
        <v>360</v>
      </c>
      <c r="BK8" s="5" t="s">
        <v>360</v>
      </c>
      <c r="BL8" s="5" t="s">
        <v>360</v>
      </c>
      <c r="BM8" s="5" t="s">
        <v>360</v>
      </c>
      <c r="BN8" s="5" t="s">
        <v>360</v>
      </c>
      <c r="BO8" s="5" t="s">
        <v>361</v>
      </c>
      <c r="BP8" s="5" t="s">
        <v>361</v>
      </c>
      <c r="BQ8" s="5" t="s">
        <v>362</v>
      </c>
      <c r="BR8" s="5" t="s">
        <v>362</v>
      </c>
      <c r="BS8" s="5" t="s">
        <v>362</v>
      </c>
      <c r="BT8" s="5" t="s">
        <v>362</v>
      </c>
      <c r="BU8" s="5" t="s">
        <v>362</v>
      </c>
      <c r="BV8" s="5" t="s">
        <v>362</v>
      </c>
      <c r="BW8" s="5" t="s">
        <v>361</v>
      </c>
      <c r="BX8" s="5" t="s">
        <v>361</v>
      </c>
      <c r="BY8" s="5" t="s">
        <v>361</v>
      </c>
      <c r="BZ8" s="5" t="s">
        <v>361</v>
      </c>
      <c r="CA8" s="5" t="s">
        <v>361</v>
      </c>
      <c r="CB8" s="5" t="s">
        <v>361</v>
      </c>
      <c r="CC8" s="5" t="s">
        <v>361</v>
      </c>
      <c r="CD8" s="5" t="s">
        <v>361</v>
      </c>
      <c r="CE8" s="5" t="s">
        <v>361</v>
      </c>
      <c r="CF8" s="5" t="s">
        <v>361</v>
      </c>
      <c r="CG8" s="5" t="s">
        <v>361</v>
      </c>
      <c r="CH8" s="5" t="s">
        <v>361</v>
      </c>
      <c r="CI8" s="5" t="s">
        <v>361</v>
      </c>
      <c r="CJ8" s="5" t="s">
        <v>361</v>
      </c>
      <c r="CK8" s="5" t="s">
        <v>361</v>
      </c>
      <c r="CL8" s="5" t="s">
        <v>361</v>
      </c>
      <c r="CM8" s="5" t="s">
        <v>361</v>
      </c>
      <c r="CN8" s="5" t="s">
        <v>361</v>
      </c>
      <c r="CO8" s="5" t="s">
        <v>361</v>
      </c>
      <c r="CP8" s="5" t="s">
        <v>361</v>
      </c>
      <c r="CQ8" s="5" t="s">
        <v>361</v>
      </c>
      <c r="CR8" s="5" t="s">
        <v>361</v>
      </c>
      <c r="CS8" s="5" t="s">
        <v>361</v>
      </c>
      <c r="CT8" s="5" t="s">
        <v>361</v>
      </c>
      <c r="CU8" s="5" t="s">
        <v>361</v>
      </c>
      <c r="CV8" s="5" t="s">
        <v>361</v>
      </c>
      <c r="CW8" s="5" t="s">
        <v>361</v>
      </c>
      <c r="CX8" s="5" t="s">
        <v>361</v>
      </c>
      <c r="CY8" s="5" t="s">
        <v>361</v>
      </c>
      <c r="CZ8" s="5" t="s">
        <v>361</v>
      </c>
      <c r="DA8" s="5" t="s">
        <v>361</v>
      </c>
      <c r="DB8" s="5" t="s">
        <v>361</v>
      </c>
      <c r="DC8" s="5" t="s">
        <v>361</v>
      </c>
      <c r="DD8" s="5" t="s">
        <v>361</v>
      </c>
      <c r="DE8" s="5" t="s">
        <v>361</v>
      </c>
      <c r="DF8" s="5" t="s">
        <v>361</v>
      </c>
      <c r="DG8" s="5" t="s">
        <v>362</v>
      </c>
      <c r="DH8" s="5" t="s">
        <v>360</v>
      </c>
      <c r="DI8" s="5" t="s">
        <v>361</v>
      </c>
      <c r="DJ8" s="5" t="s">
        <v>360</v>
      </c>
    </row>
    <row r="9" spans="1:114">
      <c r="A9" s="2" t="s">
        <v>18</v>
      </c>
      <c r="B9" s="3" t="str" cm="1">
        <f t="array" aca="1" ref="B9" ca="1">INDIRECT(ADDRESS(B5,B4,,,$B$1))&amp;""</f>
        <v/>
      </c>
      <c r="C9" s="3" t="str" cm="1">
        <f t="array" aca="1" ref="C9" ca="1">INDIRECT(ADDRESS(C5,C4,,,$B$1))</f>
        <v>無回答</v>
      </c>
      <c r="D9" s="3" t="str" cm="1">
        <f t="array" aca="1" ref="D9" ca="1">INDIRECT(ADDRESS(D5,D4,,,$B$1))</f>
        <v>無回答</v>
      </c>
      <c r="E9" s="3" t="str" cm="1">
        <f t="array" aca="1" ref="E9" ca="1">INDIRECT(ADDRESS(E5,E4,,,$B$1))</f>
        <v>無回答</v>
      </c>
      <c r="F9" s="3" t="str" cm="1">
        <f t="array" aca="1" ref="F9" ca="1">INDIRECT(ADDRESS(F5,F4,,,$B$1))</f>
        <v>無回答</v>
      </c>
      <c r="G9" s="3" t="str" cm="1">
        <f t="array" aca="1" ref="G9" ca="1">INDIRECT(ADDRESS(G5,G4,,,$B$1))</f>
        <v>無回答</v>
      </c>
      <c r="H9" s="3" t="str" cm="1">
        <f t="array" aca="1" ref="H9" ca="1">INDIRECT(ADDRESS(H5,H4,,,$B$1))</f>
        <v>無回答</v>
      </c>
      <c r="I9" s="3" t="str" cm="1">
        <f t="array" aca="1" ref="I9" ca="1">INDIRECT(ADDRESS(I5,I4,,,$B$1))</f>
        <v>無回答</v>
      </c>
      <c r="J9" s="3" t="str" cm="1">
        <f t="array" aca="1" ref="J9" ca="1">INDIRECT(ADDRESS(J5,J4,,,$B$1))</f>
        <v>無回答</v>
      </c>
      <c r="K9" s="3" t="str" cm="1">
        <f t="array" aca="1" ref="K9" ca="1">INDIRECT(ADDRESS(K5,K4,,,$B$1))</f>
        <v>無回答</v>
      </c>
      <c r="L9" s="3" t="str" cm="1">
        <f t="array" aca="1" ref="L9" ca="1">INDIRECT(ADDRESS(L5,L4,,,$B$1))</f>
        <v>無回答</v>
      </c>
      <c r="M9" s="3" t="str" cm="1">
        <f t="array" aca="1" ref="M9" ca="1">INDIRECT(ADDRESS(M5,M4,,,$B$1))</f>
        <v>無回答</v>
      </c>
      <c r="N9" s="3" t="str" cm="1">
        <f t="array" aca="1" ref="N9" ca="1">INDIRECT(ADDRESS(N5,N4,,,$B$1))</f>
        <v>無回答</v>
      </c>
      <c r="O9" s="3" t="str" cm="1">
        <f t="array" aca="1" ref="O9" ca="1">INDIRECT(ADDRESS(O5,O4,,,$B$1))</f>
        <v>無回答</v>
      </c>
      <c r="P9" s="3" t="str" cm="1">
        <f t="array" aca="1" ref="P9" ca="1">INDIRECT(ADDRESS(P5,P4,,,$B$1))</f>
        <v>無回答</v>
      </c>
      <c r="Q9" s="3" t="str" cm="1">
        <f t="array" aca="1" ref="Q9" ca="1">INDIRECT(ADDRESS(Q5,Q4,,,$B$1))</f>
        <v>無回答</v>
      </c>
      <c r="R9" s="3" t="str" cm="1">
        <f t="array" aca="1" ref="R9" ca="1">INDIRECT(ADDRESS(R5,R4,,,$B$1))</f>
        <v>無回答</v>
      </c>
      <c r="S9" s="87" t="str" cm="1">
        <f t="array" aca="1" ref="S9" ca="1">INDIRECT(ADDRESS(S5,S4,,,$B$1))</f>
        <v>無回答</v>
      </c>
      <c r="T9" s="3" t="str" cm="1">
        <f t="array" aca="1" ref="T9" ca="1">INDIRECT(ADDRESS(T5,T4,,,$B$1))</f>
        <v>無回答</v>
      </c>
      <c r="U9" s="3" t="str" cm="1">
        <f t="array" aca="1" ref="U9" ca="1">INDIRECT(ADDRESS(U5,V4,,,$B$1))</f>
        <v>無回答</v>
      </c>
      <c r="V9" s="3" t="str" cm="1">
        <f t="array" aca="1" ref="V9" ca="1">INDIRECT(ADDRESS(V5,R4,,,$B$1))</f>
        <v>無回答</v>
      </c>
      <c r="W9" s="3" t="str" cm="1">
        <f t="array" aca="1" ref="W9" ca="1">INDIRECT(ADDRESS(W5,W4,,,$B$1))</f>
        <v>無回答</v>
      </c>
      <c r="X9" s="3" t="str" cm="1">
        <f t="array" aca="1" ref="X9" ca="1">INDIRECT(ADDRESS(X5,X4,,,$B$1))</f>
        <v>無回答</v>
      </c>
      <c r="Y9" s="3" t="str" cm="1">
        <f t="array" aca="1" ref="Y9" ca="1">INDIRECT(ADDRESS(Y5,Y4,,,$B$1))</f>
        <v>無回答</v>
      </c>
      <c r="Z9" s="3" t="str" cm="1">
        <f t="array" aca="1" ref="Z9" ca="1">INDIRECT(ADDRESS(Z5,Z4,,,$B$1))</f>
        <v>無回答</v>
      </c>
      <c r="AA9" s="3" t="str" cm="1">
        <f t="array" aca="1" ref="AA9" ca="1">INDIRECT(ADDRESS(AA5,AA4,,,$B$1))</f>
        <v>無回答</v>
      </c>
      <c r="AB9" s="3" t="str" cm="1">
        <f t="array" aca="1" ref="AB9" ca="1">INDIRECT(ADDRESS(AB5,AB4,,,$B$1))</f>
        <v>無回答</v>
      </c>
      <c r="AC9" s="87" t="str" cm="1">
        <f t="array" aca="1" ref="AC9" ca="1">INDIRECT(ADDRESS(AC5,AC4,,,$B$1))</f>
        <v>無回答</v>
      </c>
      <c r="AD9" s="3" t="str" cm="1">
        <f t="array" aca="1" ref="AD9" ca="1">INDIRECT(ADDRESS(AD5,AD4,,,$B$1))</f>
        <v>無回答</v>
      </c>
      <c r="AE9" s="3" t="str" cm="1">
        <f t="array" aca="1" ref="AE9" ca="1">INDIRECT(ADDRESS(AE5,AE4,,,$B$1))</f>
        <v>無回答</v>
      </c>
      <c r="AF9" s="87" t="str" cm="1">
        <f t="array" aca="1" ref="AF9" ca="1">INDIRECT(ADDRESS(AF5,AF4,,,$B$1))</f>
        <v>無回答</v>
      </c>
      <c r="AG9" s="87" t="str" cm="1">
        <f t="array" aca="1" ref="AG9" ca="1">INDIRECT(ADDRESS(AG5,AG4,,,$B$1))</f>
        <v>無回答</v>
      </c>
      <c r="AH9" s="87" t="str" cm="1">
        <f t="array" aca="1" ref="AH9" ca="1">INDIRECT(ADDRESS(AH5,AH4,,,$B$1))</f>
        <v>無回答</v>
      </c>
      <c r="AI9" s="3" t="str" cm="1">
        <f t="array" aca="1" ref="AI9" ca="1">INDIRECT(ADDRESS(AI5,AI4,,,$B$1))</f>
        <v>無回答</v>
      </c>
      <c r="AJ9" s="3" t="str" cm="1">
        <f t="array" aca="1" ref="AJ9" ca="1">INDIRECT(ADDRESS(AJ5,AJ4,,,$B$1))</f>
        <v>無回答</v>
      </c>
      <c r="AK9" s="87" t="str" cm="1">
        <f t="array" aca="1" ref="AK9" ca="1">INDIRECT(ADDRESS(AK5,AK4,,,$B$1))</f>
        <v>無回答</v>
      </c>
      <c r="AL9" s="87" t="str" cm="1">
        <f t="array" aca="1" ref="AL9" ca="1">INDIRECT(ADDRESS(AL5,AL4,,,$B$1))</f>
        <v>無回答</v>
      </c>
      <c r="AM9" s="3" t="str" cm="1">
        <f t="array" aca="1" ref="AM9" ca="1">INDIRECT(ADDRESS(AM5,AM4,,,$B$1))</f>
        <v>無回答</v>
      </c>
      <c r="AN9" s="3" t="str" cm="1">
        <f t="array" aca="1" ref="AN9" ca="1">INDIRECT(ADDRESS(AN5,AN4,,,$B$1))</f>
        <v>無回答</v>
      </c>
      <c r="AO9" s="3" t="str" cm="1">
        <f t="array" aca="1" ref="AO9" ca="1">INDIRECT(ADDRESS(AO5,AO4,,,$B$1))</f>
        <v>無回答</v>
      </c>
      <c r="AP9" s="357" t="str" cm="1">
        <f t="array" aca="1" ref="AP9" ca="1">INDIRECT(ADDRESS(AP5,AP4,,,$B$1))</f>
        <v>無回答</v>
      </c>
      <c r="AQ9" s="87" t="str" cm="1">
        <f t="array" aca="1" ref="AQ9" ca="1">INDIRECT(ADDRESS(AQ5,AQ4,,,$B$1))</f>
        <v>無回答</v>
      </c>
      <c r="AR9" s="87" t="str" cm="1">
        <f t="array" aca="1" ref="AR9" ca="1">INDIRECT(ADDRESS(AR5,AR4,,,$B$1))</f>
        <v>無回答</v>
      </c>
      <c r="AS9" s="87" t="str" cm="1">
        <f t="array" aca="1" ref="AS9" ca="1">INDIRECT(ADDRESS(AS5,AS4,,,$B$1))</f>
        <v>非該当</v>
      </c>
      <c r="AT9" s="87" t="str" cm="1">
        <f t="array" aca="1" ref="AT9" ca="1">INDIRECT(ADDRESS(AT5,AT4,,,$B$1))</f>
        <v>非該当</v>
      </c>
      <c r="AU9" s="87" t="str" cm="1">
        <f t="array" aca="1" ref="AU9" ca="1">INDIRECT(ADDRESS(AU5,AU4,,,$B$1))</f>
        <v>非該当</v>
      </c>
      <c r="AV9" s="87" t="str" cm="1">
        <f t="array" aca="1" ref="AV9" ca="1">INDIRECT(ADDRESS(AV5,AV4,,,$B$1))</f>
        <v>非該当</v>
      </c>
      <c r="AW9" s="87" t="str" cm="1">
        <f t="array" aca="1" ref="AW9" ca="1">INDIRECT(ADDRESS(AW5,AW4,,,$B$1))</f>
        <v>非該当</v>
      </c>
      <c r="AX9" s="87" t="str" cm="1">
        <f t="array" aca="1" ref="AX9" ca="1">INDIRECT(ADDRESS(AX5,AX4,,,$B$1))</f>
        <v>非該当</v>
      </c>
      <c r="AY9" s="87" t="str" cm="1">
        <f t="array" aca="1" ref="AY9" ca="1">INDIRECT(ADDRESS(AY5,AY4,,,$B$1))</f>
        <v>非該当</v>
      </c>
      <c r="AZ9" s="87" t="str" cm="1">
        <f t="array" aca="1" ref="AZ9" ca="1">INDIRECT(ADDRESS(AZ5,AZ4,,,$B$1))</f>
        <v>非該当</v>
      </c>
      <c r="BA9" s="87" t="str" cm="1">
        <f t="array" aca="1" ref="BA9" ca="1">INDIRECT(ADDRESS(BA5,BA4,,,$B$1))</f>
        <v>非該当</v>
      </c>
      <c r="BB9" s="87" t="str" cm="1">
        <f t="array" aca="1" ref="BB9" ca="1">INDIRECT(ADDRESS(BB5,BB4,,,$B$1))</f>
        <v>無回答</v>
      </c>
      <c r="BC9" s="87" t="str" cm="1">
        <f t="array" aca="1" ref="BC9" ca="1">INDIRECT(ADDRESS(BC5,BC4,,,$B$1))</f>
        <v>無回答</v>
      </c>
      <c r="BD9" s="87" t="str" cm="1">
        <f t="array" aca="1" ref="BD9" ca="1">INDIRECT(ADDRESS(BD5,BD4,,,$B$1))</f>
        <v>無回答</v>
      </c>
      <c r="BE9" s="87" t="str" cm="1">
        <f t="array" aca="1" ref="BE9" ca="1">INDIRECT(ADDRESS(BE5,BE4,,,$B$1))</f>
        <v>無回答</v>
      </c>
      <c r="BF9" s="87" t="str" cm="1">
        <f t="array" aca="1" ref="BF9" ca="1">INDIRECT(ADDRESS(BF5,BF4,,,$B$1))</f>
        <v>無回答</v>
      </c>
      <c r="BG9" s="87" t="str" cm="1">
        <f t="array" aca="1" ref="BG9" ca="1">INDIRECT(ADDRESS(BG5,BG4,,,$B$1))</f>
        <v>無回答</v>
      </c>
      <c r="BH9" s="87" t="str" cm="1">
        <f t="array" aca="1" ref="BH9" ca="1">INDIRECT(ADDRESS(BH5,BH4,,,$B$1))</f>
        <v>非該当</v>
      </c>
      <c r="BI9" s="87" cm="1">
        <f t="array" aca="1" ref="BI9" ca="1">INDIRECT(ADDRESS(BI5,BI4,,,$B$1))</f>
        <v>0</v>
      </c>
      <c r="BJ9" s="87" cm="1">
        <f t="array" aca="1" ref="BJ9" ca="1">INDIRECT(ADDRESS(BJ5,BJ4,,,$B$1))</f>
        <v>0</v>
      </c>
      <c r="BK9" s="87" t="str" cm="1">
        <f t="array" aca="1" ref="BK9" ca="1">INDIRECT(ADDRESS(BK5,BK4,,,$B$1))</f>
        <v>無回答</v>
      </c>
      <c r="BL9" s="87" t="str" cm="1">
        <f t="array" aca="1" ref="BL9" ca="1">INDIRECT(ADDRESS(BL5,BL4,,,$B$1))</f>
        <v>無回答</v>
      </c>
      <c r="BM9" s="87" t="str" cm="1">
        <f t="array" aca="1" ref="BM9" ca="1">INDIRECT(ADDRESS(BM5,BM4,,,$B$1))</f>
        <v>無回答</v>
      </c>
      <c r="BN9" s="87" t="str" cm="1">
        <f t="array" aca="1" ref="BN9" ca="1">INDIRECT(ADDRESS(BN5,BN4,,,$B$1))</f>
        <v>無回答</v>
      </c>
      <c r="BO9" s="87" t="str" cm="1">
        <f t="array" aca="1" ref="BO9" ca="1">INDIRECT(ADDRESS(BO5,BO4,,,$B$1))</f>
        <v>無回答</v>
      </c>
      <c r="BP9" s="87" t="str" cm="1">
        <f t="array" aca="1" ref="BP9" ca="1">INDIRECT(ADDRESS(BP5,BP4,,,$B$1))</f>
        <v>無回答</v>
      </c>
      <c r="BQ9" s="3" t="str" cm="1">
        <f t="array" aca="1" ref="BQ9" ca="1">INDIRECT(ADDRESS(BQ5,BQ4,,,$B$1))</f>
        <v>無回答</v>
      </c>
      <c r="BR9" s="3" t="str" cm="1">
        <f t="array" aca="1" ref="BR9" ca="1">INDIRECT(ADDRESS(BR5,BR4,,,$B$1))</f>
        <v>無回答</v>
      </c>
      <c r="BS9" s="3" t="str" cm="1">
        <f t="array" aca="1" ref="BS9" ca="1">INDIRECT(ADDRESS(BS5,BS4,,,$B$1))</f>
        <v>無回答</v>
      </c>
      <c r="BT9" s="3" t="str" cm="1">
        <f t="array" aca="1" ref="BT9" ca="1">INDIRECT(ADDRESS(BT5,BT4,,,$B$1))</f>
        <v>無回答</v>
      </c>
      <c r="BU9" s="3" t="str" cm="1">
        <f t="array" aca="1" ref="BU9" ca="1">INDIRECT(ADDRESS(BU5,BU4,,,$B$1))</f>
        <v>CO2排出量を削減できる / できた,企業や建築物のイメージ向上に寄与する / 寄与した,不動産価値が向上する / 向上した,執務空間の快適性が高くなる / 高くなった,環境教育やCSR活動の場として活用できる / 活用できた,利用者や勤務者の省エネ意識の向上に寄与する / 寄与した,電気代、燃料代を削減できる / できた,メンテナンス費用が抑制される / 抑制された,設備管理担当者の負担が減る / 減った,レジリエンス性が高まる / 高まった,技術的ハードルが高く実現が難しい / 難しかった,期待した省エネ・省CO2効果が得られるか
分からない / 得られなかった,導入費用が高い / 高かった,メンテナンス費用が増える / 増えた,メンテナンスやチューニングを担う人材・委託先の確保が
できるか分からない / 確保が難しい,BEMSによる運用データを活用できるか
分からない / 活用が難しい,設備管理担当者の負担が増える / 増えた,補助金に対する実績報告書の
作成が負担になる / 負担であった,</v>
      </c>
      <c r="BV9" s="3" t="str" cm="1">
        <f t="array" aca="1" ref="BV9" ca="1">INDIRECT(ADDRESS(BV5,BV4,,,$B$1))</f>
        <v>無回答</v>
      </c>
      <c r="BW9" s="3" t="str" cm="1">
        <f t="array" aca="1" ref="BW9" ca="1">INDIRECT(ADDRESS(BW5,BW4,,,$B$1))</f>
        <v>なし</v>
      </c>
      <c r="BX9" s="3" t="str" cm="1">
        <f t="array" aca="1" ref="BX9" ca="1">INDIRECT(ADDRESS(BX5,BX4,,,$B$1))</f>
        <v>なし</v>
      </c>
      <c r="BY9" s="3" t="str" cm="1">
        <f t="array" aca="1" ref="BY9" ca="1">INDIRECT(ADDRESS(BY5,BY4,,,$B$1))</f>
        <v>なし</v>
      </c>
      <c r="BZ9" s="3" t="str" cm="1">
        <f t="array" aca="1" ref="BZ9" ca="1">INDIRECT(ADDRESS(BZ5,BZ4,,,$B$1))</f>
        <v>なし</v>
      </c>
      <c r="CA9" s="3" t="str" cm="1">
        <f t="array" aca="1" ref="CA9" ca="1">INDIRECT(ADDRESS(CA5,CA4,,,$B$1))</f>
        <v>なし</v>
      </c>
      <c r="CB9" s="3" t="str" cm="1">
        <f t="array" aca="1" ref="CB9" ca="1">INDIRECT(ADDRESS(CB5,CB4,,,$B$1))</f>
        <v>なし</v>
      </c>
      <c r="CC9" s="3" t="str" cm="1">
        <f t="array" aca="1" ref="CC9" ca="1">INDIRECT(ADDRESS(CC5,CC4,,,$B$1))</f>
        <v>なし</v>
      </c>
      <c r="CD9" s="3" t="str" cm="1">
        <f t="array" aca="1" ref="CD9" ca="1">INDIRECT(ADDRESS(CD5,CD4,,,$B$1))</f>
        <v>なし</v>
      </c>
      <c r="CE9" s="3" t="str" cm="1">
        <f t="array" aca="1" ref="CE9" ca="1">INDIRECT(ADDRESS(CE5,CE4,,,$B$1))</f>
        <v>なし</v>
      </c>
      <c r="CF9" s="3" t="str" cm="1">
        <f t="array" aca="1" ref="CF9" ca="1">INDIRECT(ADDRESS(CF5,CF4,,,$B$1))</f>
        <v>なし</v>
      </c>
      <c r="CG9" s="3" t="str" cm="1">
        <f t="array" aca="1" ref="CG9" ca="1">INDIRECT(ADDRESS(CG5,CG4,,,$B$1))</f>
        <v>なし</v>
      </c>
      <c r="CH9" s="3" t="str" cm="1">
        <f t="array" aca="1" ref="CH9" ca="1">INDIRECT(ADDRESS(CH5,CH4,,,$B$1))</f>
        <v>なし</v>
      </c>
      <c r="CI9" s="3" t="str" cm="1">
        <f t="array" aca="1" ref="CI9" ca="1">INDIRECT(ADDRESS(CI5,CI4,,,$B$1))</f>
        <v>なし</v>
      </c>
      <c r="CJ9" s="3" t="str" cm="1">
        <f t="array" aca="1" ref="CJ9" ca="1">INDIRECT(ADDRESS(CJ5,CJ4,,,$B$1))</f>
        <v>なし</v>
      </c>
      <c r="CK9" s="3" t="str" cm="1">
        <f t="array" aca="1" ref="CK9" ca="1">INDIRECT(ADDRESS(CK5,CK4,,,$B$1))</f>
        <v>なし</v>
      </c>
      <c r="CL9" s="3" t="str" cm="1">
        <f t="array" aca="1" ref="CL9" ca="1">INDIRECT(ADDRESS(CL5,CL4,,,$B$1))</f>
        <v>なし</v>
      </c>
      <c r="CM9" s="3" t="str" cm="1">
        <f t="array" aca="1" ref="CM9" ca="1">INDIRECT(ADDRESS(CM5,CM4,,,$B$1))</f>
        <v>なし</v>
      </c>
      <c r="CN9" s="3" t="str" cm="1">
        <f t="array" aca="1" ref="CN9" ca="1">INDIRECT(ADDRESS(CN5,CN4,,,$B$1))</f>
        <v>なし</v>
      </c>
      <c r="CO9" s="3" t="str" cm="1">
        <f t="array" aca="1" ref="CO9" ca="1">INDIRECT(ADDRESS(CO5,CO4,,,$B$1))</f>
        <v>なし</v>
      </c>
      <c r="CP9" s="3" t="str" cm="1">
        <f t="array" aca="1" ref="CP9" ca="1">INDIRECT(ADDRESS(CP5,CP4,,,$B$1))</f>
        <v>なし</v>
      </c>
      <c r="CQ9" s="3" t="str" cm="1">
        <f t="array" aca="1" ref="CQ9" ca="1">INDIRECT(ADDRESS(CQ5,CQ4,,,$B$1))</f>
        <v>なし</v>
      </c>
      <c r="CR9" s="3" t="str" cm="1">
        <f t="array" aca="1" ref="CR9" ca="1">INDIRECT(ADDRESS(CR5,CR4,,,$B$1))</f>
        <v>なし</v>
      </c>
      <c r="CS9" s="3" t="str" cm="1">
        <f t="array" aca="1" ref="CS9" ca="1">INDIRECT(ADDRESS(CS5,CS4,,,$B$1))</f>
        <v>なし</v>
      </c>
      <c r="CT9" s="3" t="str" cm="1">
        <f t="array" aca="1" ref="CT9" ca="1">INDIRECT(ADDRESS(CT5,CT4,,,$B$1))</f>
        <v>なし</v>
      </c>
      <c r="CU9" s="3" t="str" cm="1">
        <f t="array" aca="1" ref="CU9" ca="1">INDIRECT(ADDRESS(CU5,CU4,,,$B$1))</f>
        <v>なし</v>
      </c>
      <c r="CV9" s="3" t="str" cm="1">
        <f t="array" aca="1" ref="CV9" ca="1">INDIRECT(ADDRESS(CV5,CV4,,,$B$1))</f>
        <v>なし</v>
      </c>
      <c r="CW9" s="3" t="str" cm="1">
        <f t="array" aca="1" ref="CW9" ca="1">INDIRECT(ADDRESS(CW5,CW4,,,$B$1))</f>
        <v>なし</v>
      </c>
      <c r="CX9" s="3" t="str" cm="1">
        <f t="array" aca="1" ref="CX9" ca="1">INDIRECT(ADDRESS(CX5,CX4,,,$B$1))</f>
        <v>なし</v>
      </c>
      <c r="CY9" s="3" t="str" cm="1">
        <f t="array" aca="1" ref="CY9" ca="1">INDIRECT(ADDRESS(CY5,CY4,,,$B$1))</f>
        <v>なし</v>
      </c>
      <c r="CZ9" s="3" t="str" cm="1">
        <f t="array" aca="1" ref="CZ9" ca="1">INDIRECT(ADDRESS(CZ5,CZ4,,,$B$1))</f>
        <v>なし</v>
      </c>
      <c r="DA9" s="3" t="str" cm="1">
        <f t="array" aca="1" ref="DA9" ca="1">INDIRECT(ADDRESS(DA5,DA4,,,$B$1))</f>
        <v>なし</v>
      </c>
      <c r="DB9" s="3" t="str" cm="1">
        <f t="array" aca="1" ref="DB9" ca="1">INDIRECT(ADDRESS(DB5,DB4,,,$B$1))</f>
        <v>なし</v>
      </c>
      <c r="DC9" s="3" t="str" cm="1">
        <f t="array" aca="1" ref="DC9" ca="1">INDIRECT(ADDRESS(DC5,DC4,,,$B$1))</f>
        <v>なし</v>
      </c>
      <c r="DD9" s="3" t="str" cm="1">
        <f t="array" aca="1" ref="DD9" ca="1">INDIRECT(ADDRESS(DD5,DD4,,,$B$1))</f>
        <v>なし</v>
      </c>
      <c r="DE9" s="3" t="str" cm="1">
        <f t="array" aca="1" ref="DE9" ca="1">INDIRECT(ADDRESS(DE5,DE4,,,$B$1))</f>
        <v>なし</v>
      </c>
      <c r="DF9" s="3" t="str" cm="1">
        <f t="array" aca="1" ref="DF9" ca="1">INDIRECT(ADDRESS(DF5,DF4,,,$B$1))</f>
        <v>なし</v>
      </c>
      <c r="DG9" s="3" t="str" cm="1">
        <f t="array" aca="1" ref="DG9" ca="1">INDIRECT(ADDRESS(DG5,DG4,,,$B$1))</f>
        <v>無回答</v>
      </c>
      <c r="DH9" s="3" t="str" cm="1">
        <f t="array" aca="1" ref="DH9" ca="1">INDIRECT(ADDRESS(DH5,DH4,,,$B$1))</f>
        <v>無回答</v>
      </c>
      <c r="DI9" s="3" t="str" cm="1">
        <f t="array" aca="1" ref="DI9" ca="1">INDIRECT(ADDRESS(DI5,DI4,,,$B$1))</f>
        <v>無回答</v>
      </c>
      <c r="DJ9" s="3" t="str" cm="1">
        <f t="array" aca="1" ref="DJ9" ca="1">INDIRECT(ADDRESS(DJ5,DJ4,,,$B$1))</f>
        <v>無回答</v>
      </c>
    </row>
    <row r="10" spans="1:114">
      <c r="A10" s="2" t="s">
        <v>11</v>
      </c>
      <c r="B10" s="3" t="str">
        <f ca="1">RIGHT(CELL("filename",A1),LEN(CELL("filename",A1))-FIND("]",CELL("filename",A1)))</f>
        <v>集計</v>
      </c>
      <c r="C10" s="3" t="str">
        <f ca="1">B10</f>
        <v>集計</v>
      </c>
      <c r="D10" s="3" t="str">
        <f t="shared" ref="D10:BQ10" ca="1" si="16">C10</f>
        <v>集計</v>
      </c>
      <c r="E10" s="3" t="str">
        <f t="shared" ca="1" si="16"/>
        <v>集計</v>
      </c>
      <c r="F10" s="3" t="str">
        <f ca="1">G10</f>
        <v>集計</v>
      </c>
      <c r="G10" s="3" t="str">
        <f ca="1">E10</f>
        <v>集計</v>
      </c>
      <c r="H10" s="3" t="str">
        <f ca="1">F10</f>
        <v>集計</v>
      </c>
      <c r="I10" s="3" t="str">
        <f ca="1">K10</f>
        <v>集計</v>
      </c>
      <c r="J10" s="3" t="str">
        <f ca="1">L10</f>
        <v>集計</v>
      </c>
      <c r="K10" s="3" t="str">
        <f ca="1">H10</f>
        <v>集計</v>
      </c>
      <c r="L10" s="3" t="str">
        <f ca="1">N10</f>
        <v>集計</v>
      </c>
      <c r="M10" s="3" t="str">
        <f ca="1">O10</f>
        <v>集計</v>
      </c>
      <c r="N10" s="3" t="str">
        <f ca="1">I10</f>
        <v>集計</v>
      </c>
      <c r="O10" s="3" t="str">
        <f ca="1">T10</f>
        <v>集計</v>
      </c>
      <c r="P10" s="3" t="str">
        <f ca="1">T10</f>
        <v>集計</v>
      </c>
      <c r="Q10" s="3" t="str">
        <f ca="1">J10</f>
        <v>集計</v>
      </c>
      <c r="R10" s="3" t="str">
        <f ca="1">V10</f>
        <v>集計</v>
      </c>
      <c r="S10" s="3" t="str">
        <f ca="1">R10</f>
        <v>集計</v>
      </c>
      <c r="T10" s="3" t="str">
        <f ca="1">Q10</f>
        <v>集計</v>
      </c>
      <c r="U10" s="3" t="str">
        <f ca="1">P10</f>
        <v>集計</v>
      </c>
      <c r="V10" s="3" t="str">
        <f t="shared" ca="1" si="16"/>
        <v>集計</v>
      </c>
      <c r="W10" s="3" t="str">
        <f ca="1">S10</f>
        <v>集計</v>
      </c>
      <c r="X10" s="3" t="str">
        <f t="shared" ca="1" si="16"/>
        <v>集計</v>
      </c>
      <c r="Y10" s="3" t="str">
        <f t="shared" ca="1" si="16"/>
        <v>集計</v>
      </c>
      <c r="Z10" s="3" t="str">
        <f t="shared" ca="1" si="16"/>
        <v>集計</v>
      </c>
      <c r="AA10" s="3" t="str">
        <f t="shared" ca="1" si="16"/>
        <v>集計</v>
      </c>
      <c r="AB10" s="3" t="str">
        <f t="shared" ca="1" si="16"/>
        <v>集計</v>
      </c>
      <c r="AC10" s="3" t="str">
        <f t="shared" ca="1" si="16"/>
        <v>集計</v>
      </c>
      <c r="AD10" s="3" t="str">
        <f t="shared" ca="1" si="16"/>
        <v>集計</v>
      </c>
      <c r="AE10" s="3" t="str">
        <f t="shared" ca="1" si="16"/>
        <v>集計</v>
      </c>
      <c r="AF10" s="3" t="str">
        <f t="shared" ca="1" si="16"/>
        <v>集計</v>
      </c>
      <c r="AG10" s="3" t="str">
        <f t="shared" ca="1" si="16"/>
        <v>集計</v>
      </c>
      <c r="AH10" s="3" t="str">
        <f t="shared" ca="1" si="16"/>
        <v>集計</v>
      </c>
      <c r="AI10" s="3" t="str">
        <f t="shared" ca="1" si="16"/>
        <v>集計</v>
      </c>
      <c r="AJ10" s="3" t="str">
        <f t="shared" ca="1" si="16"/>
        <v>集計</v>
      </c>
      <c r="AK10" s="3" t="str">
        <f t="shared" ca="1" si="16"/>
        <v>集計</v>
      </c>
      <c r="AL10" s="3" t="str">
        <f t="shared" ca="1" si="16"/>
        <v>集計</v>
      </c>
      <c r="AM10" s="3" t="str">
        <f t="shared" ca="1" si="16"/>
        <v>集計</v>
      </c>
      <c r="AN10" s="3" t="str">
        <f t="shared" ca="1" si="16"/>
        <v>集計</v>
      </c>
      <c r="AO10" s="3" t="str">
        <f t="shared" ca="1" si="16"/>
        <v>集計</v>
      </c>
      <c r="AP10" s="3" t="str">
        <f t="shared" ca="1" si="16"/>
        <v>集計</v>
      </c>
      <c r="AQ10" s="3" t="str">
        <f t="shared" ca="1" si="16"/>
        <v>集計</v>
      </c>
      <c r="AR10" s="3" t="str">
        <f t="shared" ca="1" si="16"/>
        <v>集計</v>
      </c>
      <c r="AS10" s="3" t="str">
        <f t="shared" ca="1" si="16"/>
        <v>集計</v>
      </c>
      <c r="AT10" s="3" t="str">
        <f t="shared" ca="1" si="16"/>
        <v>集計</v>
      </c>
      <c r="AU10" s="3" t="str">
        <f t="shared" ca="1" si="16"/>
        <v>集計</v>
      </c>
      <c r="AV10" s="3" t="str">
        <f t="shared" ca="1" si="16"/>
        <v>集計</v>
      </c>
      <c r="AW10" s="3" t="str">
        <f t="shared" ca="1" si="16"/>
        <v>集計</v>
      </c>
      <c r="AX10" s="3" t="str">
        <f t="shared" ca="1" si="16"/>
        <v>集計</v>
      </c>
      <c r="AY10" s="3" t="str">
        <f t="shared" ca="1" si="16"/>
        <v>集計</v>
      </c>
      <c r="AZ10" s="3" t="str">
        <f t="shared" ca="1" si="16"/>
        <v>集計</v>
      </c>
      <c r="BA10" s="3" t="str">
        <f t="shared" ca="1" si="16"/>
        <v>集計</v>
      </c>
      <c r="BB10" s="3" t="str">
        <f t="shared" ca="1" si="16"/>
        <v>集計</v>
      </c>
      <c r="BC10" s="3" t="str">
        <f t="shared" ca="1" si="16"/>
        <v>集計</v>
      </c>
      <c r="BD10" s="3" t="str">
        <f t="shared" ca="1" si="16"/>
        <v>集計</v>
      </c>
      <c r="BE10" s="3" t="str">
        <f t="shared" ca="1" si="16"/>
        <v>集計</v>
      </c>
      <c r="BF10" s="3" t="str">
        <f t="shared" ca="1" si="16"/>
        <v>集計</v>
      </c>
      <c r="BG10" s="3" t="str">
        <f t="shared" ca="1" si="16"/>
        <v>集計</v>
      </c>
      <c r="BH10" s="3" t="str">
        <f t="shared" ca="1" si="16"/>
        <v>集計</v>
      </c>
      <c r="BI10" s="3" t="str">
        <f t="shared" ca="1" si="16"/>
        <v>集計</v>
      </c>
      <c r="BJ10" s="3" t="str">
        <f t="shared" ca="1" si="16"/>
        <v>集計</v>
      </c>
      <c r="BK10" s="3" t="str">
        <f t="shared" ca="1" si="16"/>
        <v>集計</v>
      </c>
      <c r="BL10" s="3" t="str">
        <f t="shared" ca="1" si="16"/>
        <v>集計</v>
      </c>
      <c r="BM10" s="3" t="str">
        <f t="shared" ca="1" si="16"/>
        <v>集計</v>
      </c>
      <c r="BN10" s="3" t="str">
        <f t="shared" ca="1" si="16"/>
        <v>集計</v>
      </c>
      <c r="BO10" s="3" t="str">
        <f t="shared" ca="1" si="16"/>
        <v>集計</v>
      </c>
      <c r="BP10" s="3" t="str">
        <f t="shared" ca="1" si="16"/>
        <v>集計</v>
      </c>
      <c r="BQ10" s="3" t="str">
        <f t="shared" ca="1" si="16"/>
        <v>集計</v>
      </c>
      <c r="BR10" s="3" t="str">
        <f t="shared" ref="BR10:DJ10" ca="1" si="17">BQ10</f>
        <v>集計</v>
      </c>
      <c r="BS10" s="3" t="str">
        <f t="shared" ca="1" si="17"/>
        <v>集計</v>
      </c>
      <c r="BT10" s="3" t="str">
        <f t="shared" ca="1" si="17"/>
        <v>集計</v>
      </c>
      <c r="BU10" s="3" t="str">
        <f t="shared" ca="1" si="17"/>
        <v>集計</v>
      </c>
      <c r="BV10" s="3" t="str">
        <f t="shared" ca="1" si="17"/>
        <v>集計</v>
      </c>
      <c r="BW10" s="3" t="str">
        <f ca="1">BR10</f>
        <v>集計</v>
      </c>
      <c r="BX10" s="3" t="str">
        <f t="shared" ca="1" si="17"/>
        <v>集計</v>
      </c>
      <c r="BY10" s="3" t="str">
        <f t="shared" ca="1" si="17"/>
        <v>集計</v>
      </c>
      <c r="BZ10" s="3" t="str">
        <f t="shared" ca="1" si="17"/>
        <v>集計</v>
      </c>
      <c r="CA10" s="3" t="str">
        <f t="shared" ca="1" si="17"/>
        <v>集計</v>
      </c>
      <c r="CB10" s="3" t="str">
        <f t="shared" ca="1" si="17"/>
        <v>集計</v>
      </c>
      <c r="CC10" s="3" t="str">
        <f t="shared" ca="1" si="17"/>
        <v>集計</v>
      </c>
      <c r="CD10" s="3" t="str">
        <f t="shared" ca="1" si="17"/>
        <v>集計</v>
      </c>
      <c r="CE10" s="3" t="str">
        <f t="shared" ca="1" si="17"/>
        <v>集計</v>
      </c>
      <c r="CF10" s="3" t="str">
        <f t="shared" ca="1" si="17"/>
        <v>集計</v>
      </c>
      <c r="CG10" s="3" t="str">
        <f t="shared" ca="1" si="17"/>
        <v>集計</v>
      </c>
      <c r="CH10" s="3" t="str">
        <f t="shared" ca="1" si="17"/>
        <v>集計</v>
      </c>
      <c r="CI10" s="3" t="str">
        <f t="shared" ca="1" si="17"/>
        <v>集計</v>
      </c>
      <c r="CJ10" s="3" t="str">
        <f t="shared" ca="1" si="17"/>
        <v>集計</v>
      </c>
      <c r="CK10" s="3" t="str">
        <f t="shared" ca="1" si="17"/>
        <v>集計</v>
      </c>
      <c r="CL10" s="3" t="str">
        <f t="shared" ca="1" si="17"/>
        <v>集計</v>
      </c>
      <c r="CM10" s="3" t="str">
        <f t="shared" ca="1" si="17"/>
        <v>集計</v>
      </c>
      <c r="CN10" s="3" t="str">
        <f t="shared" ca="1" si="17"/>
        <v>集計</v>
      </c>
      <c r="CO10" s="3" t="str">
        <f ca="1">CK10</f>
        <v>集計</v>
      </c>
      <c r="CP10" s="3" t="str">
        <f t="shared" ca="1" si="17"/>
        <v>集計</v>
      </c>
      <c r="CQ10" s="3" t="str">
        <f t="shared" ca="1" si="17"/>
        <v>集計</v>
      </c>
      <c r="CR10" s="3" t="str">
        <f t="shared" ca="1" si="17"/>
        <v>集計</v>
      </c>
      <c r="CS10" s="3" t="str">
        <f t="shared" ca="1" si="17"/>
        <v>集計</v>
      </c>
      <c r="CT10" s="3" t="str">
        <f t="shared" ca="1" si="17"/>
        <v>集計</v>
      </c>
      <c r="CU10" s="3" t="str">
        <f t="shared" ca="1" si="17"/>
        <v>集計</v>
      </c>
      <c r="CV10" s="3" t="str">
        <f t="shared" ca="1" si="17"/>
        <v>集計</v>
      </c>
      <c r="CW10" s="3" t="str">
        <f t="shared" ca="1" si="17"/>
        <v>集計</v>
      </c>
      <c r="CX10" s="3" t="str">
        <f t="shared" ca="1" si="17"/>
        <v>集計</v>
      </c>
      <c r="CY10" s="3" t="str">
        <f t="shared" ca="1" si="17"/>
        <v>集計</v>
      </c>
      <c r="CZ10" s="3" t="str">
        <f t="shared" ca="1" si="17"/>
        <v>集計</v>
      </c>
      <c r="DA10" s="3" t="str">
        <f t="shared" ca="1" si="17"/>
        <v>集計</v>
      </c>
      <c r="DB10" s="3" t="str">
        <f t="shared" ca="1" si="17"/>
        <v>集計</v>
      </c>
      <c r="DC10" s="3" t="str">
        <f ca="1">CZ10</f>
        <v>集計</v>
      </c>
      <c r="DD10" s="3" t="str">
        <f ca="1">DA10</f>
        <v>集計</v>
      </c>
      <c r="DE10" s="3" t="str">
        <f ca="1">DB10</f>
        <v>集計</v>
      </c>
      <c r="DF10" s="3" t="str">
        <f ca="1">DC10</f>
        <v>集計</v>
      </c>
      <c r="DG10" s="3" t="str">
        <f ca="1">DE10</f>
        <v>集計</v>
      </c>
      <c r="DH10" s="3" t="str">
        <f t="shared" ca="1" si="17"/>
        <v>集計</v>
      </c>
      <c r="DI10" s="3" t="str">
        <f ca="1">DH10</f>
        <v>集計</v>
      </c>
      <c r="DJ10" s="3" t="str">
        <f t="shared" ca="1" si="17"/>
        <v>集計</v>
      </c>
    </row>
    <row r="11" spans="1:114">
      <c r="A11" s="6" t="s">
        <v>23</v>
      </c>
      <c r="B11" s="124" t="str">
        <f t="shared" ref="B11:AH11" si="18">ADDRESS(ROW(B9),COLUMN(B9),4)</f>
        <v>B9</v>
      </c>
      <c r="C11" s="124" t="str">
        <f t="shared" si="18"/>
        <v>C9</v>
      </c>
      <c r="D11" s="124" t="str">
        <f t="shared" si="18"/>
        <v>D9</v>
      </c>
      <c r="E11" s="124" t="str">
        <f t="shared" si="18"/>
        <v>E9</v>
      </c>
      <c r="F11" s="124" t="str">
        <f t="shared" si="18"/>
        <v>F9</v>
      </c>
      <c r="G11" s="124" t="str">
        <f t="shared" si="18"/>
        <v>G9</v>
      </c>
      <c r="H11" s="124" t="str">
        <f t="shared" si="18"/>
        <v>H9</v>
      </c>
      <c r="I11" s="124" t="str">
        <f t="shared" si="18"/>
        <v>I9</v>
      </c>
      <c r="J11" s="124" t="str">
        <f t="shared" si="18"/>
        <v>J9</v>
      </c>
      <c r="K11" s="124" t="str">
        <f t="shared" si="18"/>
        <v>K9</v>
      </c>
      <c r="L11" s="124" t="str">
        <f t="shared" si="18"/>
        <v>L9</v>
      </c>
      <c r="M11" s="124" t="str">
        <f t="shared" ref="M11" si="19">ADDRESS(ROW(M9),COLUMN(M9),4)</f>
        <v>M9</v>
      </c>
      <c r="N11" s="124" t="str">
        <f t="shared" si="18"/>
        <v>N9</v>
      </c>
      <c r="O11" s="124" t="str">
        <f t="shared" si="18"/>
        <v>O9</v>
      </c>
      <c r="P11" s="124" t="str">
        <f t="shared" si="18"/>
        <v>P9</v>
      </c>
      <c r="Q11" s="124" t="str">
        <f t="shared" si="18"/>
        <v>Q9</v>
      </c>
      <c r="R11" s="124" t="str">
        <f t="shared" si="18"/>
        <v>R9</v>
      </c>
      <c r="S11" s="124" t="str">
        <f t="shared" si="18"/>
        <v>S9</v>
      </c>
      <c r="T11" s="124" t="str">
        <f t="shared" si="18"/>
        <v>T9</v>
      </c>
      <c r="U11" s="124" t="str">
        <f t="shared" si="18"/>
        <v>U9</v>
      </c>
      <c r="V11" s="124" t="str">
        <f t="shared" si="18"/>
        <v>V9</v>
      </c>
      <c r="W11" s="124" t="str">
        <f t="shared" si="18"/>
        <v>W9</v>
      </c>
      <c r="X11" s="124" t="str">
        <f t="shared" si="18"/>
        <v>X9</v>
      </c>
      <c r="Y11" s="124" t="str">
        <f t="shared" si="18"/>
        <v>Y9</v>
      </c>
      <c r="Z11" s="124" t="str">
        <f t="shared" si="18"/>
        <v>Z9</v>
      </c>
      <c r="AA11" s="124" t="str">
        <f t="shared" si="18"/>
        <v>AA9</v>
      </c>
      <c r="AB11" s="124" t="str">
        <f t="shared" si="18"/>
        <v>AB9</v>
      </c>
      <c r="AC11" s="124" t="str">
        <f t="shared" si="18"/>
        <v>AC9</v>
      </c>
      <c r="AD11" s="124" t="str">
        <f t="shared" si="18"/>
        <v>AD9</v>
      </c>
      <c r="AE11" s="124" t="str">
        <f t="shared" si="18"/>
        <v>AE9</v>
      </c>
      <c r="AF11" s="124" t="str">
        <f t="shared" si="18"/>
        <v>AF9</v>
      </c>
      <c r="AG11" s="124" t="str">
        <f t="shared" si="18"/>
        <v>AG9</v>
      </c>
      <c r="AH11" s="124" t="str">
        <f t="shared" si="18"/>
        <v>AH9</v>
      </c>
      <c r="AI11" s="124" t="str">
        <f t="shared" ref="AI11:BQ11" si="20">ADDRESS(ROW(AI9),COLUMN(AI9),4)</f>
        <v>AI9</v>
      </c>
      <c r="AJ11" s="124" t="str">
        <f t="shared" si="20"/>
        <v>AJ9</v>
      </c>
      <c r="AK11" s="124" t="str">
        <f t="shared" si="20"/>
        <v>AK9</v>
      </c>
      <c r="AL11" s="124" t="str">
        <f t="shared" si="20"/>
        <v>AL9</v>
      </c>
      <c r="AM11" s="124" t="str">
        <f t="shared" si="20"/>
        <v>AM9</v>
      </c>
      <c r="AN11" s="124" t="str">
        <f t="shared" si="20"/>
        <v>AN9</v>
      </c>
      <c r="AO11" s="124" t="str">
        <f t="shared" si="20"/>
        <v>AO9</v>
      </c>
      <c r="AP11" s="124" t="str">
        <f t="shared" si="20"/>
        <v>AP9</v>
      </c>
      <c r="AQ11" s="124" t="str">
        <f t="shared" si="20"/>
        <v>AQ9</v>
      </c>
      <c r="AR11" s="124" t="str">
        <f t="shared" si="20"/>
        <v>AR9</v>
      </c>
      <c r="AS11" s="124" t="str">
        <f t="shared" si="20"/>
        <v>AS9</v>
      </c>
      <c r="AT11" s="124" t="str">
        <f t="shared" si="20"/>
        <v>AT9</v>
      </c>
      <c r="AU11" s="124" t="str">
        <f t="shared" si="20"/>
        <v>AU9</v>
      </c>
      <c r="AV11" s="124" t="str">
        <f t="shared" si="20"/>
        <v>AV9</v>
      </c>
      <c r="AW11" s="124" t="str">
        <f t="shared" si="20"/>
        <v>AW9</v>
      </c>
      <c r="AX11" s="124" t="str">
        <f t="shared" si="20"/>
        <v>AX9</v>
      </c>
      <c r="AY11" s="124" t="str">
        <f t="shared" si="20"/>
        <v>AY9</v>
      </c>
      <c r="AZ11" s="124" t="str">
        <f t="shared" si="20"/>
        <v>AZ9</v>
      </c>
      <c r="BA11" s="124" t="str">
        <f t="shared" si="20"/>
        <v>BA9</v>
      </c>
      <c r="BB11" s="124" t="str">
        <f t="shared" si="20"/>
        <v>BB9</v>
      </c>
      <c r="BC11" s="124" t="str">
        <f t="shared" si="20"/>
        <v>BC9</v>
      </c>
      <c r="BD11" s="124" t="str">
        <f t="shared" si="20"/>
        <v>BD9</v>
      </c>
      <c r="BE11" s="124" t="str">
        <f t="shared" si="20"/>
        <v>BE9</v>
      </c>
      <c r="BF11" s="124" t="str">
        <f t="shared" si="20"/>
        <v>BF9</v>
      </c>
      <c r="BG11" s="124" t="str">
        <f t="shared" si="20"/>
        <v>BG9</v>
      </c>
      <c r="BH11" s="124" t="str">
        <f t="shared" si="20"/>
        <v>BH9</v>
      </c>
      <c r="BI11" s="124" t="str">
        <f t="shared" si="20"/>
        <v>BI9</v>
      </c>
      <c r="BJ11" s="124" t="str">
        <f t="shared" si="20"/>
        <v>BJ9</v>
      </c>
      <c r="BK11" s="124" t="str">
        <f t="shared" si="20"/>
        <v>BK9</v>
      </c>
      <c r="BL11" s="124" t="str">
        <f t="shared" si="20"/>
        <v>BL9</v>
      </c>
      <c r="BM11" s="124" t="str">
        <f t="shared" si="20"/>
        <v>BM9</v>
      </c>
      <c r="BN11" s="124" t="str">
        <f t="shared" si="20"/>
        <v>BN9</v>
      </c>
      <c r="BO11" s="124" t="str">
        <f t="shared" si="20"/>
        <v>BO9</v>
      </c>
      <c r="BP11" s="124" t="str">
        <f t="shared" si="20"/>
        <v>BP9</v>
      </c>
      <c r="BQ11" s="124" t="str">
        <f t="shared" si="20"/>
        <v>BQ9</v>
      </c>
      <c r="BR11" s="124" t="str">
        <f t="shared" ref="BR11:DE11" si="21">ADDRESS(ROW(BR9),COLUMN(BR9),4)</f>
        <v>BR9</v>
      </c>
      <c r="BS11" s="124" t="str">
        <f>ADDRESS(ROW(BS9),COLUMN(BS9),4)</f>
        <v>BS9</v>
      </c>
      <c r="BT11" s="124" t="str">
        <f>ADDRESS(ROW(BT9),COLUMN(BT9),4)</f>
        <v>BT9</v>
      </c>
      <c r="BU11" s="124" t="str">
        <f>ADDRESS(ROW(BU9),COLUMN(BU9),4)</f>
        <v>BU9</v>
      </c>
      <c r="BV11" s="124" t="str">
        <f>ADDRESS(ROW(BV9),COLUMN(BV9),4)</f>
        <v>BV9</v>
      </c>
      <c r="BW11" s="124" t="str">
        <f t="shared" si="21"/>
        <v>BW9</v>
      </c>
      <c r="BX11" s="124" t="str">
        <f t="shared" si="21"/>
        <v>BX9</v>
      </c>
      <c r="BY11" s="124" t="str">
        <f t="shared" si="21"/>
        <v>BY9</v>
      </c>
      <c r="BZ11" s="124" t="str">
        <f t="shared" si="21"/>
        <v>BZ9</v>
      </c>
      <c r="CA11" s="124" t="str">
        <f t="shared" si="21"/>
        <v>CA9</v>
      </c>
      <c r="CB11" s="124" t="str">
        <f t="shared" si="21"/>
        <v>CB9</v>
      </c>
      <c r="CC11" s="124" t="str">
        <f t="shared" si="21"/>
        <v>CC9</v>
      </c>
      <c r="CD11" s="124" t="str">
        <f t="shared" si="21"/>
        <v>CD9</v>
      </c>
      <c r="CE11" s="124" t="str">
        <f t="shared" si="21"/>
        <v>CE9</v>
      </c>
      <c r="CF11" s="124" t="str">
        <f t="shared" si="21"/>
        <v>CF9</v>
      </c>
      <c r="CG11" s="124" t="str">
        <f t="shared" si="21"/>
        <v>CG9</v>
      </c>
      <c r="CH11" s="124" t="str">
        <f t="shared" si="21"/>
        <v>CH9</v>
      </c>
      <c r="CI11" s="124" t="str">
        <f t="shared" si="21"/>
        <v>CI9</v>
      </c>
      <c r="CJ11" s="124" t="str">
        <f t="shared" si="21"/>
        <v>CJ9</v>
      </c>
      <c r="CK11" s="124" t="str">
        <f t="shared" si="21"/>
        <v>CK9</v>
      </c>
      <c r="CL11" s="124" t="str">
        <f t="shared" ref="CL11:CM11" si="22">ADDRESS(ROW(CL9),COLUMN(CL9),4)</f>
        <v>CL9</v>
      </c>
      <c r="CM11" s="124" t="str">
        <f t="shared" si="22"/>
        <v>CM9</v>
      </c>
      <c r="CN11" s="124" t="str">
        <f t="shared" ref="CN11" si="23">ADDRESS(ROW(CN9),COLUMN(CN9),4)</f>
        <v>CN9</v>
      </c>
      <c r="CO11" s="124" t="str">
        <f t="shared" si="21"/>
        <v>CO9</v>
      </c>
      <c r="CP11" s="124" t="str">
        <f t="shared" si="21"/>
        <v>CP9</v>
      </c>
      <c r="CQ11" s="124" t="str">
        <f t="shared" si="21"/>
        <v>CQ9</v>
      </c>
      <c r="CR11" s="124" t="str">
        <f t="shared" si="21"/>
        <v>CR9</v>
      </c>
      <c r="CS11" s="124" t="str">
        <f t="shared" si="21"/>
        <v>CS9</v>
      </c>
      <c r="CT11" s="124" t="str">
        <f t="shared" si="21"/>
        <v>CT9</v>
      </c>
      <c r="CU11" s="124" t="str">
        <f t="shared" si="21"/>
        <v>CU9</v>
      </c>
      <c r="CV11" s="124" t="str">
        <f t="shared" si="21"/>
        <v>CV9</v>
      </c>
      <c r="CW11" s="124" t="str">
        <f t="shared" si="21"/>
        <v>CW9</v>
      </c>
      <c r="CX11" s="124" t="str">
        <f t="shared" si="21"/>
        <v>CX9</v>
      </c>
      <c r="CY11" s="124" t="str">
        <f t="shared" si="21"/>
        <v>CY9</v>
      </c>
      <c r="CZ11" s="124" t="str">
        <f t="shared" si="21"/>
        <v>CZ9</v>
      </c>
      <c r="DA11" s="124" t="str">
        <f t="shared" si="21"/>
        <v>DA9</v>
      </c>
      <c r="DB11" s="124" t="str">
        <f t="shared" si="21"/>
        <v>DB9</v>
      </c>
      <c r="DC11" s="124" t="str">
        <f>ADDRESS(ROW(DC9),COLUMN(DC9),4)</f>
        <v>DC9</v>
      </c>
      <c r="DD11" s="124" t="str">
        <f>ADDRESS(ROW(DD9),COLUMN(DD9),4)</f>
        <v>DD9</v>
      </c>
      <c r="DE11" s="124" t="str">
        <f t="shared" si="21"/>
        <v>DE9</v>
      </c>
      <c r="DF11" s="124" t="str">
        <f t="shared" ref="DF11" si="24">ADDRESS(ROW(DF9),COLUMN(DF9),4)</f>
        <v>DF9</v>
      </c>
      <c r="DG11" s="124" t="str">
        <f>ADDRESS(ROW(DG9),COLUMN(DG9),4)</f>
        <v>DG9</v>
      </c>
      <c r="DH11" s="124" t="str">
        <f>ADDRESS(ROW(DH9),COLUMN(DH9),4)</f>
        <v>DH9</v>
      </c>
      <c r="DI11" s="124" t="str">
        <f>ADDRESS(ROW(DI9),COLUMN(DI9),4)</f>
        <v>DI9</v>
      </c>
      <c r="DJ11" s="124" t="str">
        <f>ADDRESS(ROW(DJ9),COLUMN(DJ9),4)</f>
        <v>DJ9</v>
      </c>
    </row>
    <row r="17" spans="21:30">
      <c r="AC17" s="125"/>
    </row>
    <row r="18" spans="21:30">
      <c r="AC18" s="125"/>
      <c r="AD18" s="125"/>
    </row>
    <row r="20" spans="21:30">
      <c r="U20" s="125"/>
      <c r="V20" s="125"/>
    </row>
  </sheetData>
  <mergeCells count="10">
    <mergeCell ref="DI6:DJ6"/>
    <mergeCell ref="A6:A8"/>
    <mergeCell ref="B6:B8"/>
    <mergeCell ref="BO6:BP6"/>
    <mergeCell ref="BQ6:DE6"/>
    <mergeCell ref="AC6:AJ6"/>
    <mergeCell ref="AQ6:BN6"/>
    <mergeCell ref="AK6:AP6"/>
    <mergeCell ref="C6:G6"/>
    <mergeCell ref="W6:AB6"/>
  </mergeCells>
  <phoneticPr fontId="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B2661-49B7-4659-90A9-C50642E8EF38}">
  <sheetPr codeName="Sheet2"/>
  <dimension ref="B2:X17"/>
  <sheetViews>
    <sheetView zoomScale="85" zoomScaleNormal="85" workbookViewId="0">
      <pane xSplit="3" ySplit="5" topLeftCell="D6" activePane="bottomRight" state="frozen"/>
      <selection activeCell="F7" sqref="F7:P7"/>
      <selection pane="topRight" activeCell="F7" sqref="F7:P7"/>
      <selection pane="bottomLeft" activeCell="F7" sqref="F7:P7"/>
      <selection pane="bottomRight" activeCell="F7" sqref="F7:P7"/>
    </sheetView>
  </sheetViews>
  <sheetFormatPr defaultColWidth="9" defaultRowHeight="17.399999999999999" outlineLevelCol="1"/>
  <cols>
    <col min="1" max="1" width="9" style="1"/>
    <col min="2" max="2" width="21.59765625" style="1" bestFit="1" customWidth="1"/>
    <col min="3" max="3" width="13.19921875" style="1" bestFit="1" customWidth="1"/>
    <col min="4" max="4" width="39.3984375" style="1" customWidth="1" outlineLevel="1"/>
    <col min="5" max="5" width="42.09765625" style="1" customWidth="1" outlineLevel="1"/>
    <col min="6" max="6" width="9.19921875" style="1" bestFit="1" customWidth="1" outlineLevel="1"/>
    <col min="7" max="7" width="16.19921875" style="1" bestFit="1" customWidth="1" outlineLevel="1"/>
    <col min="8" max="8" width="15.3984375" style="1" customWidth="1" outlineLevel="1"/>
    <col min="9" max="9" width="21.59765625" style="1" customWidth="1" outlineLevel="1"/>
    <col min="10" max="10" width="69" style="1" customWidth="1"/>
    <col min="11" max="11" width="16.09765625" style="1" customWidth="1"/>
    <col min="12" max="12" width="10.5" style="1" bestFit="1" customWidth="1"/>
    <col min="13" max="13" width="15.3984375" style="1" bestFit="1" customWidth="1"/>
    <col min="14" max="14" width="7.8984375" style="1" bestFit="1" customWidth="1"/>
    <col min="15" max="15" width="9.19921875" style="1" bestFit="1" customWidth="1"/>
    <col min="16" max="16" width="10.3984375" style="1" bestFit="1" customWidth="1"/>
    <col min="17" max="17" width="15.3984375" style="1" bestFit="1" customWidth="1"/>
    <col min="18" max="18" width="15.3984375" style="1" customWidth="1"/>
    <col min="19" max="22" width="19.5" style="1" bestFit="1" customWidth="1"/>
    <col min="23" max="23" width="15.59765625" style="1" bestFit="1" customWidth="1"/>
    <col min="24" max="24" width="11.19921875" style="1" bestFit="1" customWidth="1"/>
    <col min="25" max="16384" width="9" style="1"/>
  </cols>
  <sheetData>
    <row r="2" spans="2:24">
      <c r="B2" s="1" t="s">
        <v>156</v>
      </c>
    </row>
    <row r="3" spans="2:24">
      <c r="B3" s="474" t="s">
        <v>30</v>
      </c>
      <c r="C3" s="474" t="s">
        <v>175</v>
      </c>
      <c r="D3" s="476" t="s">
        <v>108</v>
      </c>
      <c r="E3" s="476"/>
      <c r="F3" s="476"/>
      <c r="G3" s="476"/>
      <c r="H3" s="476"/>
      <c r="I3" s="476"/>
      <c r="J3" s="474" t="s">
        <v>139</v>
      </c>
      <c r="K3" s="474" t="s">
        <v>197</v>
      </c>
      <c r="L3" s="474" t="s">
        <v>140</v>
      </c>
      <c r="M3" s="474" t="s">
        <v>141</v>
      </c>
      <c r="N3" s="474" t="s">
        <v>157</v>
      </c>
      <c r="O3" s="474" t="s">
        <v>126</v>
      </c>
      <c r="P3" s="474" t="s">
        <v>127</v>
      </c>
      <c r="Q3" s="474" t="s">
        <v>128</v>
      </c>
      <c r="R3" s="474" t="s">
        <v>206</v>
      </c>
      <c r="S3" s="474" t="s">
        <v>133</v>
      </c>
      <c r="T3" s="474" t="s">
        <v>134</v>
      </c>
      <c r="U3" s="474" t="s">
        <v>135</v>
      </c>
      <c r="V3" s="474" t="s">
        <v>150</v>
      </c>
      <c r="W3" s="474" t="s">
        <v>148</v>
      </c>
      <c r="X3" s="474" t="s">
        <v>154</v>
      </c>
    </row>
    <row r="4" spans="2:24" ht="34.799999999999997">
      <c r="B4" s="475"/>
      <c r="C4" s="475"/>
      <c r="D4" s="119" t="s">
        <v>116</v>
      </c>
      <c r="E4" s="119" t="s">
        <v>115</v>
      </c>
      <c r="F4" s="135" t="s">
        <v>191</v>
      </c>
      <c r="G4" s="119" t="s">
        <v>127</v>
      </c>
      <c r="H4" s="119" t="s">
        <v>128</v>
      </c>
      <c r="I4" s="119" t="s">
        <v>188</v>
      </c>
      <c r="J4" s="475"/>
      <c r="K4" s="475"/>
      <c r="L4" s="475"/>
      <c r="M4" s="475"/>
      <c r="N4" s="475"/>
      <c r="O4" s="475"/>
      <c r="P4" s="475"/>
      <c r="Q4" s="475"/>
      <c r="R4" s="475"/>
      <c r="S4" s="475"/>
      <c r="T4" s="475"/>
      <c r="U4" s="475"/>
      <c r="V4" s="475"/>
      <c r="W4" s="475"/>
      <c r="X4" s="475"/>
    </row>
    <row r="5" spans="2:24">
      <c r="B5" s="112" t="s">
        <v>144</v>
      </c>
      <c r="C5" s="112"/>
      <c r="D5" s="112"/>
      <c r="E5" s="112"/>
      <c r="F5" s="112"/>
      <c r="G5" s="111"/>
      <c r="H5" s="111"/>
      <c r="I5" s="111"/>
      <c r="J5" s="112"/>
      <c r="K5" s="112"/>
      <c r="L5" s="112"/>
      <c r="M5" s="112"/>
      <c r="N5" s="112"/>
      <c r="O5" s="112"/>
      <c r="P5" s="112"/>
      <c r="Q5" s="112"/>
      <c r="R5" s="112"/>
      <c r="S5" s="112"/>
      <c r="T5" s="112"/>
      <c r="U5" s="112"/>
      <c r="V5" s="112"/>
      <c r="W5" s="112"/>
      <c r="X5" s="112" t="s">
        <v>144</v>
      </c>
    </row>
    <row r="6" spans="2:24">
      <c r="B6" s="250" t="s">
        <v>123</v>
      </c>
      <c r="C6" s="3" t="s">
        <v>76</v>
      </c>
      <c r="D6" s="3" t="s">
        <v>522</v>
      </c>
      <c r="E6" s="3" t="s">
        <v>522</v>
      </c>
      <c r="F6" s="3" t="s">
        <v>522</v>
      </c>
      <c r="G6" s="3" t="s">
        <v>522</v>
      </c>
      <c r="H6" s="3" t="s">
        <v>522</v>
      </c>
      <c r="I6" s="3" t="s">
        <v>522</v>
      </c>
      <c r="J6" s="3" t="str">
        <f>ADDRESS(ROW(ZEBアンケート!B2),COLUMN(ZEBアンケート!B2))&amp;":"&amp;ADDRESS(ROW(ZEBアンケート!AD2),COLUMN(ZEBアンケート!AD2))</f>
        <v>$B$2:$AD$2</v>
      </c>
      <c r="K6" s="3" t="s">
        <v>282</v>
      </c>
      <c r="L6" s="113" t="s">
        <v>132</v>
      </c>
      <c r="M6" s="113">
        <v>18</v>
      </c>
      <c r="N6" s="114" t="b">
        <v>1</v>
      </c>
      <c r="O6" s="115" t="s">
        <v>122</v>
      </c>
      <c r="P6" s="3" t="s">
        <v>158</v>
      </c>
      <c r="Q6" s="3" t="s">
        <v>129</v>
      </c>
      <c r="R6" s="3" t="b">
        <v>1</v>
      </c>
      <c r="S6" s="113" t="b">
        <v>0</v>
      </c>
      <c r="T6" s="113" t="b">
        <v>0</v>
      </c>
      <c r="U6" s="116" t="s">
        <v>136</v>
      </c>
      <c r="V6" s="116" t="s">
        <v>153</v>
      </c>
      <c r="W6" s="116" t="s">
        <v>149</v>
      </c>
      <c r="X6" s="113">
        <v>0</v>
      </c>
    </row>
    <row r="7" spans="2:24" ht="69.599999999999994">
      <c r="B7" s="252" t="s">
        <v>125</v>
      </c>
      <c r="C7" s="3" t="s">
        <v>76</v>
      </c>
      <c r="D7" s="3" t="s">
        <v>522</v>
      </c>
      <c r="E7" s="3" t="s">
        <v>522</v>
      </c>
      <c r="F7" s="3" t="s">
        <v>522</v>
      </c>
      <c r="G7" s="3" t="s">
        <v>522</v>
      </c>
      <c r="H7" s="3" t="s">
        <v>522</v>
      </c>
      <c r="I7" s="3" t="s">
        <v>522</v>
      </c>
      <c r="J7" s="123" t="s">
        <v>1040</v>
      </c>
      <c r="K7" s="123" t="s">
        <v>200</v>
      </c>
      <c r="L7" s="113" t="s">
        <v>132</v>
      </c>
      <c r="M7" s="113">
        <v>11</v>
      </c>
      <c r="N7" s="114" t="b">
        <v>1</v>
      </c>
      <c r="O7" s="117" t="s">
        <v>122</v>
      </c>
      <c r="P7" s="3" t="s">
        <v>159</v>
      </c>
      <c r="Q7" s="3" t="s">
        <v>158</v>
      </c>
      <c r="R7" s="3" t="b">
        <v>1</v>
      </c>
      <c r="S7" s="3" t="b">
        <v>0</v>
      </c>
      <c r="T7" s="3" t="b">
        <v>0</v>
      </c>
      <c r="U7" s="3" t="s">
        <v>136</v>
      </c>
      <c r="V7" s="3" t="s">
        <v>151</v>
      </c>
      <c r="W7" s="3" t="s">
        <v>149</v>
      </c>
      <c r="X7" s="113">
        <v>0</v>
      </c>
    </row>
    <row r="8" spans="2:24">
      <c r="B8" s="251" t="s">
        <v>363</v>
      </c>
      <c r="C8" s="3" t="s">
        <v>145</v>
      </c>
      <c r="D8" s="3" t="s">
        <v>571</v>
      </c>
      <c r="E8" s="127" t="s">
        <v>526</v>
      </c>
      <c r="F8" s="254"/>
      <c r="G8" s="113" t="s">
        <v>145</v>
      </c>
      <c r="H8" s="113" t="s">
        <v>177</v>
      </c>
      <c r="I8" s="113" t="s">
        <v>189</v>
      </c>
      <c r="J8" s="113" t="s">
        <v>865</v>
      </c>
      <c r="K8" s="3" t="s">
        <v>282</v>
      </c>
      <c r="L8" s="113" t="s">
        <v>145</v>
      </c>
      <c r="M8" s="113" t="s">
        <v>145</v>
      </c>
      <c r="N8" s="113" t="s">
        <v>145</v>
      </c>
      <c r="O8" s="113" t="s">
        <v>145</v>
      </c>
      <c r="P8" s="113" t="s">
        <v>145</v>
      </c>
      <c r="Q8" s="113" t="s">
        <v>145</v>
      </c>
      <c r="R8" s="3" t="s">
        <v>207</v>
      </c>
      <c r="S8" s="113" t="s">
        <v>145</v>
      </c>
      <c r="T8" s="113" t="s">
        <v>145</v>
      </c>
      <c r="U8" s="113" t="s">
        <v>145</v>
      </c>
      <c r="V8" s="113" t="s">
        <v>145</v>
      </c>
      <c r="W8" s="113" t="s">
        <v>145</v>
      </c>
      <c r="X8" s="113" t="s">
        <v>145</v>
      </c>
    </row>
    <row r="9" spans="2:24">
      <c r="B9" s="251" t="s">
        <v>570</v>
      </c>
      <c r="C9" s="3" t="s">
        <v>145</v>
      </c>
      <c r="D9" s="3" t="s">
        <v>572</v>
      </c>
      <c r="E9" s="127" t="s">
        <v>863</v>
      </c>
      <c r="F9" s="254"/>
      <c r="G9" s="113" t="s">
        <v>145</v>
      </c>
      <c r="H9" s="113" t="s">
        <v>177</v>
      </c>
      <c r="I9" s="113" t="s">
        <v>189</v>
      </c>
      <c r="J9" s="113" t="s">
        <v>1034</v>
      </c>
      <c r="K9" s="3" t="s">
        <v>145</v>
      </c>
      <c r="L9" s="113" t="s">
        <v>145</v>
      </c>
      <c r="M9" s="113" t="s">
        <v>145</v>
      </c>
      <c r="N9" s="113" t="s">
        <v>145</v>
      </c>
      <c r="O9" s="113" t="s">
        <v>145</v>
      </c>
      <c r="P9" s="113" t="s">
        <v>145</v>
      </c>
      <c r="Q9" s="113" t="s">
        <v>145</v>
      </c>
      <c r="R9" s="3" t="s">
        <v>207</v>
      </c>
      <c r="S9" s="113" t="s">
        <v>145</v>
      </c>
      <c r="T9" s="113" t="s">
        <v>145</v>
      </c>
      <c r="U9" s="113" t="s">
        <v>145</v>
      </c>
      <c r="V9" s="113" t="s">
        <v>145</v>
      </c>
      <c r="W9" s="113" t="s">
        <v>145</v>
      </c>
      <c r="X9" s="113" t="s">
        <v>145</v>
      </c>
    </row>
    <row r="10" spans="2:24" ht="34.799999999999997">
      <c r="B10" s="251" t="s">
        <v>525</v>
      </c>
      <c r="C10" s="3" t="s">
        <v>145</v>
      </c>
      <c r="D10" s="123" t="s">
        <v>574</v>
      </c>
      <c r="E10" s="127" t="s">
        <v>527</v>
      </c>
      <c r="F10" s="254"/>
      <c r="G10" s="113" t="s">
        <v>145</v>
      </c>
      <c r="H10" s="113" t="s">
        <v>177</v>
      </c>
      <c r="I10" s="113" t="s">
        <v>189</v>
      </c>
      <c r="J10" s="113" t="s">
        <v>1035</v>
      </c>
      <c r="K10" s="3" t="s">
        <v>145</v>
      </c>
      <c r="L10" s="113" t="s">
        <v>145</v>
      </c>
      <c r="M10" s="113" t="s">
        <v>145</v>
      </c>
      <c r="N10" s="113" t="s">
        <v>145</v>
      </c>
      <c r="O10" s="113" t="s">
        <v>145</v>
      </c>
      <c r="P10" s="113" t="s">
        <v>145</v>
      </c>
      <c r="Q10" s="113" t="s">
        <v>145</v>
      </c>
      <c r="R10" s="3" t="s">
        <v>207</v>
      </c>
      <c r="S10" s="113" t="s">
        <v>145</v>
      </c>
      <c r="T10" s="113" t="s">
        <v>145</v>
      </c>
      <c r="U10" s="113" t="s">
        <v>145</v>
      </c>
      <c r="V10" s="113" t="s">
        <v>145</v>
      </c>
      <c r="W10" s="113" t="s">
        <v>145</v>
      </c>
      <c r="X10" s="113" t="s">
        <v>145</v>
      </c>
    </row>
    <row r="11" spans="2:24" ht="34.799999999999997">
      <c r="B11" s="251" t="s">
        <v>283</v>
      </c>
      <c r="C11" s="3" t="s">
        <v>145</v>
      </c>
      <c r="D11" s="3" t="s">
        <v>573</v>
      </c>
      <c r="E11" s="127" t="s">
        <v>864</v>
      </c>
      <c r="F11" s="254"/>
      <c r="G11" s="113" t="s">
        <v>145</v>
      </c>
      <c r="H11" s="113" t="s">
        <v>177</v>
      </c>
      <c r="I11" s="113" t="s">
        <v>189</v>
      </c>
      <c r="J11" s="113" t="s">
        <v>1036</v>
      </c>
      <c r="K11" s="3" t="s">
        <v>282</v>
      </c>
      <c r="L11" s="113" t="s">
        <v>145</v>
      </c>
      <c r="M11" s="113" t="s">
        <v>145</v>
      </c>
      <c r="N11" s="113" t="s">
        <v>145</v>
      </c>
      <c r="O11" s="113" t="s">
        <v>145</v>
      </c>
      <c r="P11" s="113" t="s">
        <v>145</v>
      </c>
      <c r="Q11" s="113" t="s">
        <v>145</v>
      </c>
      <c r="R11" s="3" t="s">
        <v>207</v>
      </c>
      <c r="S11" s="113" t="s">
        <v>145</v>
      </c>
      <c r="T11" s="113" t="s">
        <v>145</v>
      </c>
      <c r="U11" s="113" t="s">
        <v>145</v>
      </c>
      <c r="V11" s="113" t="s">
        <v>145</v>
      </c>
      <c r="W11" s="113" t="s">
        <v>145</v>
      </c>
      <c r="X11" s="113" t="s">
        <v>145</v>
      </c>
    </row>
    <row r="12" spans="2:24" ht="69.599999999999994">
      <c r="B12" s="252" t="s">
        <v>178</v>
      </c>
      <c r="C12" s="3" t="s">
        <v>76</v>
      </c>
      <c r="D12" s="129" t="s">
        <v>521</v>
      </c>
      <c r="E12" s="129" t="s">
        <v>820</v>
      </c>
      <c r="F12" s="254"/>
      <c r="G12" s="113" t="s">
        <v>145</v>
      </c>
      <c r="H12" s="113" t="s">
        <v>177</v>
      </c>
      <c r="I12" s="113" t="s">
        <v>189</v>
      </c>
      <c r="J12" s="129" t="s">
        <v>1043</v>
      </c>
      <c r="K12" s="123" t="s">
        <v>520</v>
      </c>
      <c r="L12" s="113" t="s">
        <v>132</v>
      </c>
      <c r="M12" s="113">
        <v>11</v>
      </c>
      <c r="N12" s="113" t="b">
        <v>0</v>
      </c>
      <c r="O12" s="360" t="s">
        <v>122</v>
      </c>
      <c r="P12" s="3" t="s">
        <v>130</v>
      </c>
      <c r="Q12" s="3" t="s">
        <v>826</v>
      </c>
      <c r="R12" s="3" t="b">
        <v>0</v>
      </c>
      <c r="S12" s="3" t="s">
        <v>169</v>
      </c>
      <c r="T12" s="3" t="s">
        <v>169</v>
      </c>
      <c r="U12" s="3" t="s">
        <v>169</v>
      </c>
      <c r="V12" s="3" t="s">
        <v>169</v>
      </c>
      <c r="W12" s="3" t="s">
        <v>149</v>
      </c>
      <c r="X12" s="113">
        <v>0</v>
      </c>
    </row>
    <row r="13" spans="2:24" ht="139.19999999999999">
      <c r="B13" s="252" t="s">
        <v>124</v>
      </c>
      <c r="C13" s="3" t="s">
        <v>174</v>
      </c>
      <c r="D13" s="3" t="s">
        <v>512</v>
      </c>
      <c r="E13" s="3" t="s">
        <v>515</v>
      </c>
      <c r="F13" s="276"/>
      <c r="G13" s="113" t="s">
        <v>145</v>
      </c>
      <c r="H13" s="3" t="s">
        <v>514</v>
      </c>
      <c r="I13" s="3" t="s">
        <v>513</v>
      </c>
      <c r="J13" s="129" t="s">
        <v>1142</v>
      </c>
      <c r="K13" s="123" t="s">
        <v>198</v>
      </c>
      <c r="L13" s="113" t="s">
        <v>132</v>
      </c>
      <c r="M13" s="113">
        <v>11</v>
      </c>
      <c r="N13" s="113" t="b">
        <v>0</v>
      </c>
      <c r="O13" s="93" t="s">
        <v>122</v>
      </c>
      <c r="P13" s="3" t="s">
        <v>130</v>
      </c>
      <c r="Q13" s="3" t="s">
        <v>168</v>
      </c>
      <c r="R13" s="3" t="b">
        <v>0</v>
      </c>
      <c r="S13" s="3" t="s">
        <v>169</v>
      </c>
      <c r="T13" s="3" t="s">
        <v>169</v>
      </c>
      <c r="U13" s="3" t="s">
        <v>169</v>
      </c>
      <c r="V13" s="3" t="s">
        <v>169</v>
      </c>
      <c r="W13" s="3" t="s">
        <v>149</v>
      </c>
      <c r="X13" s="113">
        <v>0</v>
      </c>
    </row>
    <row r="14" spans="2:24" ht="121.8">
      <c r="B14" s="252" t="s">
        <v>164</v>
      </c>
      <c r="C14" s="3" t="s">
        <v>160</v>
      </c>
      <c r="D14" s="3" t="s">
        <v>161</v>
      </c>
      <c r="E14" s="3" t="s">
        <v>162</v>
      </c>
      <c r="F14" s="3"/>
      <c r="G14" s="113" t="s">
        <v>145</v>
      </c>
      <c r="H14" s="3" t="s">
        <v>129</v>
      </c>
      <c r="I14" s="3" t="s">
        <v>190</v>
      </c>
      <c r="J14" s="129" t="s">
        <v>1041</v>
      </c>
      <c r="K14" s="123" t="s">
        <v>199</v>
      </c>
      <c r="L14" s="3" t="s">
        <v>145</v>
      </c>
      <c r="M14" s="3" t="s">
        <v>145</v>
      </c>
      <c r="N14" s="3" t="s">
        <v>145</v>
      </c>
      <c r="O14" s="126"/>
      <c r="P14" s="3" t="s">
        <v>145</v>
      </c>
      <c r="Q14" s="3" t="s">
        <v>131</v>
      </c>
      <c r="R14" s="3" t="s">
        <v>208</v>
      </c>
      <c r="S14" s="3" t="s">
        <v>145</v>
      </c>
      <c r="T14" s="3" t="s">
        <v>145</v>
      </c>
      <c r="U14" s="3" t="s">
        <v>145</v>
      </c>
      <c r="V14" s="3" t="s">
        <v>145</v>
      </c>
      <c r="W14" s="3" t="s">
        <v>145</v>
      </c>
      <c r="X14" s="3" t="s">
        <v>145</v>
      </c>
    </row>
    <row r="15" spans="2:24" ht="34.799999999999997">
      <c r="B15" s="252" t="s">
        <v>163</v>
      </c>
      <c r="C15" s="3" t="s">
        <v>165</v>
      </c>
      <c r="D15" s="3" t="s">
        <v>161</v>
      </c>
      <c r="E15" s="123" t="s">
        <v>528</v>
      </c>
      <c r="F15" s="3"/>
      <c r="G15" s="113" t="s">
        <v>145</v>
      </c>
      <c r="H15" s="3" t="s">
        <v>129</v>
      </c>
      <c r="I15" s="3" t="s">
        <v>190</v>
      </c>
      <c r="J15" s="129" t="s">
        <v>1042</v>
      </c>
      <c r="K15" s="123" t="s">
        <v>201</v>
      </c>
      <c r="L15" s="3" t="s">
        <v>145</v>
      </c>
      <c r="M15" s="3" t="s">
        <v>145</v>
      </c>
      <c r="N15" s="3" t="s">
        <v>145</v>
      </c>
      <c r="O15" s="134" t="s">
        <v>122</v>
      </c>
      <c r="P15" s="3" t="s">
        <v>130</v>
      </c>
      <c r="Q15" s="3" t="s">
        <v>155</v>
      </c>
      <c r="R15" s="3" t="s">
        <v>208</v>
      </c>
      <c r="S15" s="3" t="s">
        <v>145</v>
      </c>
      <c r="T15" s="3" t="s">
        <v>145</v>
      </c>
      <c r="U15" s="116" t="s">
        <v>166</v>
      </c>
      <c r="V15" s="3" t="s">
        <v>145</v>
      </c>
      <c r="W15" s="3" t="s">
        <v>145</v>
      </c>
      <c r="X15" s="3" t="s">
        <v>145</v>
      </c>
    </row>
    <row r="16" spans="2:24">
      <c r="B16" s="250" t="s">
        <v>167</v>
      </c>
      <c r="C16" s="3" t="s">
        <v>145</v>
      </c>
      <c r="D16" s="113" t="s">
        <v>522</v>
      </c>
      <c r="E16" s="113" t="s">
        <v>522</v>
      </c>
      <c r="F16" s="113" t="s">
        <v>522</v>
      </c>
      <c r="G16" s="113" t="s">
        <v>522</v>
      </c>
      <c r="H16" s="113" t="s">
        <v>522</v>
      </c>
      <c r="I16" s="113" t="s">
        <v>522</v>
      </c>
      <c r="J16" s="3" t="s">
        <v>502</v>
      </c>
      <c r="K16" s="3" t="s">
        <v>282</v>
      </c>
      <c r="L16" s="3" t="s">
        <v>145</v>
      </c>
      <c r="M16" s="3" t="s">
        <v>145</v>
      </c>
      <c r="N16" s="3" t="s">
        <v>145</v>
      </c>
      <c r="O16" s="128"/>
      <c r="P16" s="3" t="s">
        <v>145</v>
      </c>
      <c r="Q16" s="3" t="s">
        <v>146</v>
      </c>
      <c r="R16" s="3" t="s">
        <v>207</v>
      </c>
      <c r="S16" s="3" t="s">
        <v>145</v>
      </c>
      <c r="T16" s="3" t="s">
        <v>145</v>
      </c>
      <c r="U16" s="3" t="s">
        <v>145</v>
      </c>
      <c r="V16" s="3" t="s">
        <v>145</v>
      </c>
      <c r="W16" s="3" t="s">
        <v>145</v>
      </c>
      <c r="X16" s="3" t="s">
        <v>145</v>
      </c>
    </row>
    <row r="17" spans="2:24" ht="69.599999999999994">
      <c r="B17" s="250" t="s">
        <v>202</v>
      </c>
      <c r="C17" s="3" t="s">
        <v>203</v>
      </c>
      <c r="D17" s="113" t="s">
        <v>522</v>
      </c>
      <c r="E17" s="113" t="s">
        <v>522</v>
      </c>
      <c r="F17" s="113" t="s">
        <v>522</v>
      </c>
      <c r="G17" s="113" t="s">
        <v>522</v>
      </c>
      <c r="H17" s="113" t="s">
        <v>522</v>
      </c>
      <c r="I17" s="113" t="s">
        <v>522</v>
      </c>
      <c r="J17" s="123" t="s">
        <v>1039</v>
      </c>
      <c r="K17" s="3" t="s">
        <v>202</v>
      </c>
      <c r="L17" s="113" t="s">
        <v>132</v>
      </c>
      <c r="M17" s="3">
        <v>11</v>
      </c>
      <c r="N17" s="3" t="b">
        <v>0</v>
      </c>
      <c r="O17" s="136" t="s">
        <v>204</v>
      </c>
      <c r="P17" s="3" t="s">
        <v>130</v>
      </c>
      <c r="Q17" s="3" t="s">
        <v>205</v>
      </c>
      <c r="R17" s="3" t="b">
        <v>0</v>
      </c>
      <c r="S17" s="3" t="b">
        <v>0</v>
      </c>
      <c r="T17" s="3" t="b">
        <v>0</v>
      </c>
      <c r="U17" s="3" t="s">
        <v>136</v>
      </c>
      <c r="V17" s="116" t="s">
        <v>153</v>
      </c>
      <c r="W17" s="3" t="s">
        <v>149</v>
      </c>
      <c r="X17" s="3">
        <v>0</v>
      </c>
    </row>
  </sheetData>
  <autoFilter ref="B5:X16" xr:uid="{6F0B2661-49B7-4659-90A9-C50642E8EF38}"/>
  <mergeCells count="18">
    <mergeCell ref="X3:X4"/>
    <mergeCell ref="M3:M4"/>
    <mergeCell ref="N3:N4"/>
    <mergeCell ref="O3:O4"/>
    <mergeCell ref="P3:P4"/>
    <mergeCell ref="Q3:Q4"/>
    <mergeCell ref="S3:S4"/>
    <mergeCell ref="R3:R4"/>
    <mergeCell ref="T3:T4"/>
    <mergeCell ref="U3:U4"/>
    <mergeCell ref="V3:V4"/>
    <mergeCell ref="W3:W4"/>
    <mergeCell ref="B3:B4"/>
    <mergeCell ref="C3:C4"/>
    <mergeCell ref="J3:J4"/>
    <mergeCell ref="L3:L4"/>
    <mergeCell ref="D3:I3"/>
    <mergeCell ref="K3:K4"/>
  </mergeCells>
  <phoneticPr fontId="1"/>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EDD0A-85ED-4491-88CC-7FE845ABDBE8}">
  <sheetPr codeName="Sheet1"/>
  <dimension ref="B2:W62"/>
  <sheetViews>
    <sheetView zoomScale="85" zoomScaleNormal="85" workbookViewId="0">
      <pane xSplit="5" ySplit="5" topLeftCell="F6" activePane="bottomRight" state="frozen"/>
      <selection activeCell="F7" sqref="F7:P7"/>
      <selection pane="topRight" activeCell="F7" sqref="F7:P7"/>
      <selection pane="bottomLeft" activeCell="F7" sqref="F7:P7"/>
      <selection pane="bottomRight" activeCell="F7" sqref="F7:P7"/>
    </sheetView>
  </sheetViews>
  <sheetFormatPr defaultColWidth="9" defaultRowHeight="17.399999999999999" outlineLevelCol="1"/>
  <cols>
    <col min="1" max="1" width="2.8984375" style="1" customWidth="1"/>
    <col min="2" max="2" width="4.19921875" style="1" bestFit="1" customWidth="1"/>
    <col min="3" max="3" width="27.8984375" style="1" customWidth="1"/>
    <col min="4" max="4" width="51.19921875" style="1" bestFit="1" customWidth="1"/>
    <col min="5" max="5" width="9.19921875" style="1" bestFit="1" customWidth="1"/>
    <col min="6" max="6" width="39" style="1" customWidth="1" outlineLevel="1"/>
    <col min="7" max="7" width="11.59765625" style="1" customWidth="1" outlineLevel="1"/>
    <col min="8" max="8" width="29" style="1" customWidth="1" outlineLevel="1"/>
    <col min="9" max="9" width="27.8984375" style="1" customWidth="1" outlineLevel="1"/>
    <col min="10" max="10" width="41.8984375" style="1" customWidth="1" outlineLevel="1"/>
    <col min="11" max="11" width="50.09765625" style="120" customWidth="1" outlineLevel="1"/>
    <col min="12" max="12" width="29.69921875" style="120" customWidth="1" outlineLevel="1"/>
    <col min="13" max="13" width="18" style="1" bestFit="1" customWidth="1"/>
    <col min="14" max="14" width="18.59765625" style="1" bestFit="1" customWidth="1"/>
    <col min="15" max="15" width="10.5" style="1" bestFit="1" customWidth="1"/>
    <col min="16" max="16" width="10" style="1" customWidth="1"/>
    <col min="17" max="17" width="7.5" style="1" bestFit="1" customWidth="1"/>
    <col min="18" max="18" width="8" style="1" bestFit="1" customWidth="1"/>
    <col min="19" max="19" width="9.19921875" style="1" bestFit="1" customWidth="1"/>
    <col min="20" max="20" width="20.5" style="1" bestFit="1" customWidth="1"/>
    <col min="21" max="21" width="15.69921875" style="1" bestFit="1" customWidth="1"/>
    <col min="22" max="22" width="15.59765625" style="1" bestFit="1" customWidth="1"/>
    <col min="23" max="23" width="11.19921875" style="1" bestFit="1" customWidth="1"/>
    <col min="24" max="16384" width="9" style="1"/>
  </cols>
  <sheetData>
    <row r="2" spans="2:23">
      <c r="C2" s="1" t="s">
        <v>147</v>
      </c>
    </row>
    <row r="3" spans="2:23" ht="18.75" customHeight="1">
      <c r="B3" s="476" t="s">
        <v>16</v>
      </c>
      <c r="C3" s="476" t="s">
        <v>109</v>
      </c>
      <c r="D3" s="476" t="s">
        <v>110</v>
      </c>
      <c r="E3" s="476" t="s">
        <v>84</v>
      </c>
      <c r="F3" s="478" t="s">
        <v>83</v>
      </c>
      <c r="G3" s="479"/>
      <c r="H3" s="479"/>
      <c r="I3" s="479"/>
      <c r="J3" s="479"/>
      <c r="K3" s="479"/>
      <c r="L3" s="480"/>
      <c r="M3" s="477" t="s">
        <v>143</v>
      </c>
      <c r="N3" s="474" t="s">
        <v>139</v>
      </c>
      <c r="O3" s="474" t="s">
        <v>140</v>
      </c>
      <c r="P3" s="477" t="s">
        <v>141</v>
      </c>
      <c r="Q3" s="477" t="s">
        <v>142</v>
      </c>
      <c r="R3" s="477" t="s">
        <v>133</v>
      </c>
      <c r="S3" s="474" t="s">
        <v>134</v>
      </c>
      <c r="T3" s="474" t="s">
        <v>135</v>
      </c>
      <c r="U3" s="474" t="s">
        <v>150</v>
      </c>
      <c r="V3" s="474" t="s">
        <v>148</v>
      </c>
      <c r="W3" s="474" t="s">
        <v>154</v>
      </c>
    </row>
    <row r="4" spans="2:23">
      <c r="B4" s="476"/>
      <c r="C4" s="476"/>
      <c r="D4" s="476"/>
      <c r="E4" s="476"/>
      <c r="F4" s="112" t="s">
        <v>117</v>
      </c>
      <c r="G4" s="121" t="s">
        <v>119</v>
      </c>
      <c r="H4" s="121" t="s">
        <v>118</v>
      </c>
      <c r="I4" s="121" t="s">
        <v>568</v>
      </c>
      <c r="J4" s="121" t="s">
        <v>569</v>
      </c>
      <c r="K4" s="121" t="s">
        <v>120</v>
      </c>
      <c r="L4" s="121" t="s">
        <v>187</v>
      </c>
      <c r="M4" s="475"/>
      <c r="N4" s="475"/>
      <c r="O4" s="475"/>
      <c r="P4" s="475"/>
      <c r="Q4" s="475"/>
      <c r="R4" s="475"/>
      <c r="S4" s="475"/>
      <c r="T4" s="475"/>
      <c r="U4" s="475"/>
      <c r="V4" s="475"/>
      <c r="W4" s="475"/>
    </row>
    <row r="5" spans="2:23">
      <c r="B5" s="111" t="s">
        <v>144</v>
      </c>
      <c r="C5" s="111" t="s">
        <v>144</v>
      </c>
      <c r="D5" s="111"/>
      <c r="E5" s="112"/>
      <c r="F5" s="112"/>
      <c r="G5" s="121"/>
      <c r="H5" s="121"/>
      <c r="I5" s="121"/>
      <c r="J5" s="121"/>
      <c r="K5" s="121"/>
      <c r="L5" s="121"/>
      <c r="M5" s="112"/>
      <c r="N5" s="112"/>
      <c r="O5" s="112"/>
      <c r="P5" s="112"/>
      <c r="Q5" s="112"/>
      <c r="R5" s="112"/>
      <c r="S5" s="112"/>
      <c r="T5" s="112"/>
      <c r="U5" s="118"/>
      <c r="V5" s="118"/>
      <c r="W5" s="118" t="s">
        <v>144</v>
      </c>
    </row>
    <row r="6" spans="2:23">
      <c r="B6" s="3">
        <v>1</v>
      </c>
      <c r="C6" s="481" t="s">
        <v>328</v>
      </c>
      <c r="D6" s="3" t="s">
        <v>298</v>
      </c>
      <c r="E6" s="3" t="s">
        <v>329</v>
      </c>
      <c r="F6" s="3"/>
      <c r="G6" s="3"/>
      <c r="H6" s="3"/>
      <c r="I6" s="3"/>
      <c r="J6" s="3"/>
      <c r="K6" s="245"/>
      <c r="L6" s="245"/>
      <c r="M6" s="3" t="s">
        <v>532</v>
      </c>
      <c r="N6" s="113" t="s">
        <v>484</v>
      </c>
      <c r="O6" s="3" t="s">
        <v>132</v>
      </c>
      <c r="P6" s="3">
        <v>11</v>
      </c>
      <c r="Q6" s="3" t="b">
        <v>0</v>
      </c>
      <c r="R6" s="3" t="b">
        <v>1</v>
      </c>
      <c r="S6" s="3" t="b">
        <v>0</v>
      </c>
      <c r="T6" s="3" t="s">
        <v>136</v>
      </c>
      <c r="U6" s="3" t="s">
        <v>151</v>
      </c>
      <c r="V6" s="3" t="s">
        <v>149</v>
      </c>
      <c r="W6" s="3">
        <v>0</v>
      </c>
    </row>
    <row r="7" spans="2:23">
      <c r="B7" s="3">
        <v>2</v>
      </c>
      <c r="C7" s="482"/>
      <c r="D7" s="3" t="s">
        <v>299</v>
      </c>
      <c r="E7" s="3" t="s">
        <v>329</v>
      </c>
      <c r="F7" s="3"/>
      <c r="G7" s="3"/>
      <c r="H7" s="3"/>
      <c r="I7" s="3"/>
      <c r="J7" s="3"/>
      <c r="K7" s="245"/>
      <c r="L7" s="245"/>
      <c r="M7" s="3" t="s">
        <v>532</v>
      </c>
      <c r="N7" s="113" t="s">
        <v>485</v>
      </c>
      <c r="O7" s="3" t="s">
        <v>132</v>
      </c>
      <c r="P7" s="3">
        <v>11</v>
      </c>
      <c r="Q7" s="3" t="b">
        <v>0</v>
      </c>
      <c r="R7" s="3" t="b">
        <v>1</v>
      </c>
      <c r="S7" s="3" t="b">
        <v>0</v>
      </c>
      <c r="T7" s="3" t="s">
        <v>136</v>
      </c>
      <c r="U7" s="3" t="s">
        <v>151</v>
      </c>
      <c r="V7" s="3" t="s">
        <v>149</v>
      </c>
      <c r="W7" s="3">
        <v>0</v>
      </c>
    </row>
    <row r="8" spans="2:23">
      <c r="B8" s="3">
        <v>3</v>
      </c>
      <c r="C8" s="482"/>
      <c r="D8" s="3" t="s">
        <v>300</v>
      </c>
      <c r="E8" s="3" t="s">
        <v>329</v>
      </c>
      <c r="F8" s="3"/>
      <c r="G8" s="3"/>
      <c r="H8" s="3"/>
      <c r="I8" s="3"/>
      <c r="J8" s="3"/>
      <c r="K8" s="245"/>
      <c r="L8" s="245"/>
      <c r="M8" s="3" t="s">
        <v>532</v>
      </c>
      <c r="N8" s="113" t="s">
        <v>486</v>
      </c>
      <c r="O8" s="3" t="s">
        <v>132</v>
      </c>
      <c r="P8" s="3">
        <v>11</v>
      </c>
      <c r="Q8" s="3" t="b">
        <v>0</v>
      </c>
      <c r="R8" s="3" t="b">
        <v>0</v>
      </c>
      <c r="S8" s="3" t="b">
        <v>1</v>
      </c>
      <c r="T8" s="3" t="s">
        <v>136</v>
      </c>
      <c r="U8" s="3" t="s">
        <v>151</v>
      </c>
      <c r="V8" s="3" t="s">
        <v>149</v>
      </c>
      <c r="W8" s="3">
        <v>0</v>
      </c>
    </row>
    <row r="9" spans="2:23">
      <c r="B9" s="3">
        <v>4</v>
      </c>
      <c r="C9" s="482"/>
      <c r="D9" s="3" t="s">
        <v>301</v>
      </c>
      <c r="E9" s="3" t="s">
        <v>329</v>
      </c>
      <c r="F9" s="3" t="s">
        <v>813</v>
      </c>
      <c r="G9" s="113" t="s">
        <v>185</v>
      </c>
      <c r="H9" s="113" t="s">
        <v>186</v>
      </c>
      <c r="I9" s="113" t="s">
        <v>551</v>
      </c>
      <c r="J9" s="113" t="s">
        <v>536</v>
      </c>
      <c r="K9" s="122">
        <v>13</v>
      </c>
      <c r="L9" s="122" t="s">
        <v>535</v>
      </c>
      <c r="M9" s="3" t="s">
        <v>534</v>
      </c>
      <c r="N9" s="113" t="s">
        <v>487</v>
      </c>
      <c r="O9" s="3" t="s">
        <v>132</v>
      </c>
      <c r="P9" s="3">
        <v>11</v>
      </c>
      <c r="Q9" s="3" t="b">
        <v>0</v>
      </c>
      <c r="R9" s="3" t="b">
        <v>0</v>
      </c>
      <c r="S9" s="3" t="b">
        <v>1</v>
      </c>
      <c r="T9" s="3" t="s">
        <v>136</v>
      </c>
      <c r="U9" s="3" t="s">
        <v>151</v>
      </c>
      <c r="V9" s="3" t="s">
        <v>149</v>
      </c>
      <c r="W9" s="3">
        <v>0</v>
      </c>
    </row>
    <row r="10" spans="2:23">
      <c r="B10" s="3">
        <v>5</v>
      </c>
      <c r="C10" s="483"/>
      <c r="D10" s="3" t="s">
        <v>479</v>
      </c>
      <c r="E10" s="3" t="s">
        <v>329</v>
      </c>
      <c r="F10" s="3" t="s">
        <v>477</v>
      </c>
      <c r="G10" s="3"/>
      <c r="H10" s="3"/>
      <c r="I10" s="3"/>
      <c r="J10" s="3"/>
      <c r="K10" s="245"/>
      <c r="L10" s="245"/>
      <c r="M10" s="3" t="s">
        <v>534</v>
      </c>
      <c r="N10" s="113" t="s">
        <v>488</v>
      </c>
      <c r="O10" s="3" t="s">
        <v>132</v>
      </c>
      <c r="P10" s="3">
        <v>11</v>
      </c>
      <c r="Q10" s="3" t="b">
        <v>0</v>
      </c>
      <c r="R10" s="3" t="b">
        <v>0</v>
      </c>
      <c r="S10" s="3" t="b">
        <v>1</v>
      </c>
      <c r="T10" s="3" t="s">
        <v>136</v>
      </c>
      <c r="U10" s="3" t="s">
        <v>151</v>
      </c>
      <c r="V10" s="3" t="s">
        <v>149</v>
      </c>
      <c r="W10" s="3">
        <v>0</v>
      </c>
    </row>
    <row r="11" spans="2:23">
      <c r="B11" s="3">
        <v>6</v>
      </c>
      <c r="C11" s="481" t="s">
        <v>330</v>
      </c>
      <c r="D11" s="3" t="s">
        <v>82</v>
      </c>
      <c r="E11" s="3" t="s">
        <v>329</v>
      </c>
      <c r="F11" s="3"/>
      <c r="G11" s="3"/>
      <c r="H11" s="3"/>
      <c r="I11" s="3"/>
      <c r="J11" s="3"/>
      <c r="K11" s="245"/>
      <c r="L11" s="245"/>
      <c r="M11" s="3" t="s">
        <v>532</v>
      </c>
      <c r="N11" s="113" t="s">
        <v>489</v>
      </c>
      <c r="O11" s="3" t="s">
        <v>132</v>
      </c>
      <c r="P11" s="3">
        <v>11</v>
      </c>
      <c r="Q11" s="3" t="b">
        <v>0</v>
      </c>
      <c r="R11" s="3" t="b">
        <v>1</v>
      </c>
      <c r="S11" s="3" t="b">
        <v>0</v>
      </c>
      <c r="T11" s="3" t="s">
        <v>136</v>
      </c>
      <c r="U11" s="3" t="s">
        <v>151</v>
      </c>
      <c r="V11" s="3" t="s">
        <v>149</v>
      </c>
      <c r="W11" s="3">
        <v>0</v>
      </c>
    </row>
    <row r="12" spans="2:23">
      <c r="B12" s="3">
        <v>7</v>
      </c>
      <c r="C12" s="482"/>
      <c r="D12" s="3" t="s">
        <v>81</v>
      </c>
      <c r="E12" s="3" t="s">
        <v>331</v>
      </c>
      <c r="F12" s="3"/>
      <c r="G12" s="3"/>
      <c r="H12" s="3"/>
      <c r="I12" s="3"/>
      <c r="J12" s="3"/>
      <c r="K12" s="245"/>
      <c r="L12" s="245"/>
      <c r="M12" s="3" t="s">
        <v>534</v>
      </c>
      <c r="N12" s="113" t="s">
        <v>490</v>
      </c>
      <c r="O12" s="3" t="s">
        <v>132</v>
      </c>
      <c r="P12" s="3">
        <v>11</v>
      </c>
      <c r="Q12" s="3" t="b">
        <v>0</v>
      </c>
      <c r="R12" s="3" t="b">
        <v>0</v>
      </c>
      <c r="S12" s="3" t="b">
        <v>1</v>
      </c>
      <c r="T12" s="3" t="s">
        <v>138</v>
      </c>
      <c r="U12" s="3" t="s">
        <v>152</v>
      </c>
      <c r="V12" s="3" t="s">
        <v>149</v>
      </c>
      <c r="W12" s="3">
        <v>0</v>
      </c>
    </row>
    <row r="13" spans="2:23">
      <c r="B13" s="3">
        <v>8</v>
      </c>
      <c r="C13" s="482"/>
      <c r="D13" s="3" t="s">
        <v>302</v>
      </c>
      <c r="E13" s="3" t="s">
        <v>331</v>
      </c>
      <c r="F13" s="3" t="s">
        <v>344</v>
      </c>
      <c r="G13" s="113" t="s">
        <v>111</v>
      </c>
      <c r="H13" s="113" t="s">
        <v>112</v>
      </c>
      <c r="I13" s="113" t="s">
        <v>563</v>
      </c>
      <c r="J13" s="113" t="s">
        <v>564</v>
      </c>
      <c r="K13" s="122" t="s">
        <v>114</v>
      </c>
      <c r="L13" s="245" t="s">
        <v>562</v>
      </c>
      <c r="M13" s="3" t="s">
        <v>534</v>
      </c>
      <c r="N13" s="113" t="s">
        <v>491</v>
      </c>
      <c r="O13" s="3" t="s">
        <v>132</v>
      </c>
      <c r="P13" s="3">
        <v>11</v>
      </c>
      <c r="Q13" s="3" t="b">
        <v>0</v>
      </c>
      <c r="R13" s="3" t="b">
        <v>0</v>
      </c>
      <c r="S13" s="3" t="b">
        <v>1</v>
      </c>
      <c r="T13" s="3" t="s">
        <v>137</v>
      </c>
      <c r="U13" s="3" t="s">
        <v>152</v>
      </c>
      <c r="V13" s="3" t="s">
        <v>149</v>
      </c>
      <c r="W13" s="3">
        <v>0</v>
      </c>
    </row>
    <row r="14" spans="2:23">
      <c r="B14" s="3">
        <v>9</v>
      </c>
      <c r="C14" s="482"/>
      <c r="D14" s="123" t="s">
        <v>501</v>
      </c>
      <c r="E14" s="3" t="s">
        <v>331</v>
      </c>
      <c r="F14" s="3" t="s">
        <v>524</v>
      </c>
      <c r="G14" s="113" t="s">
        <v>113</v>
      </c>
      <c r="H14" s="113"/>
      <c r="I14" s="113" t="s">
        <v>551</v>
      </c>
      <c r="J14" s="113" t="s">
        <v>565</v>
      </c>
      <c r="K14" s="247" t="s">
        <v>523</v>
      </c>
      <c r="L14" s="245" t="s">
        <v>562</v>
      </c>
      <c r="M14" s="3" t="s">
        <v>534</v>
      </c>
      <c r="N14" s="113" t="s">
        <v>492</v>
      </c>
      <c r="O14" s="3" t="s">
        <v>132</v>
      </c>
      <c r="P14" s="3">
        <v>11</v>
      </c>
      <c r="Q14" s="3" t="b">
        <v>0</v>
      </c>
      <c r="R14" s="3" t="b">
        <v>0</v>
      </c>
      <c r="S14" s="3" t="b">
        <v>1</v>
      </c>
      <c r="T14" s="3" t="s">
        <v>137</v>
      </c>
      <c r="U14" s="3" t="s">
        <v>152</v>
      </c>
      <c r="V14" s="3" t="s">
        <v>149</v>
      </c>
      <c r="W14" s="3">
        <v>0</v>
      </c>
    </row>
    <row r="15" spans="2:23">
      <c r="B15" s="3">
        <v>10</v>
      </c>
      <c r="C15" s="482"/>
      <c r="D15" s="3" t="s">
        <v>80</v>
      </c>
      <c r="E15" s="3" t="s">
        <v>329</v>
      </c>
      <c r="F15" s="3"/>
      <c r="G15" s="3"/>
      <c r="H15" s="3"/>
      <c r="I15" s="3"/>
      <c r="J15" s="3"/>
      <c r="K15" s="245" t="s">
        <v>533</v>
      </c>
      <c r="L15" s="245"/>
      <c r="M15" s="3" t="s">
        <v>532</v>
      </c>
      <c r="N15" s="113" t="s">
        <v>529</v>
      </c>
      <c r="O15" s="3" t="s">
        <v>132</v>
      </c>
      <c r="P15" s="3">
        <v>11</v>
      </c>
      <c r="Q15" s="3" t="b">
        <v>0</v>
      </c>
      <c r="R15" s="3" t="b">
        <v>1</v>
      </c>
      <c r="S15" s="3" t="b">
        <v>0</v>
      </c>
      <c r="T15" s="3" t="s">
        <v>136</v>
      </c>
      <c r="U15" s="3" t="s">
        <v>151</v>
      </c>
      <c r="V15" s="3" t="s">
        <v>149</v>
      </c>
      <c r="W15" s="3">
        <v>0</v>
      </c>
    </row>
    <row r="16" spans="2:23">
      <c r="B16" s="3">
        <v>11</v>
      </c>
      <c r="C16" s="482"/>
      <c r="D16" s="3" t="s">
        <v>303</v>
      </c>
      <c r="E16" s="3" t="s">
        <v>329</v>
      </c>
      <c r="F16" s="3"/>
      <c r="G16" s="3"/>
      <c r="H16" s="3"/>
      <c r="I16" s="3"/>
      <c r="J16" s="3"/>
      <c r="K16" s="245" t="s">
        <v>533</v>
      </c>
      <c r="L16" s="245"/>
      <c r="M16" s="3" t="s">
        <v>532</v>
      </c>
      <c r="N16" s="113" t="s">
        <v>493</v>
      </c>
      <c r="O16" s="3" t="s">
        <v>132</v>
      </c>
      <c r="P16" s="3">
        <v>11</v>
      </c>
      <c r="Q16" s="3" t="b">
        <v>0</v>
      </c>
      <c r="R16" s="3" t="b">
        <v>1</v>
      </c>
      <c r="S16" s="3" t="b">
        <v>0</v>
      </c>
      <c r="T16" s="3" t="s">
        <v>136</v>
      </c>
      <c r="U16" s="3" t="s">
        <v>151</v>
      </c>
      <c r="V16" s="3" t="s">
        <v>149</v>
      </c>
      <c r="W16" s="3">
        <v>0</v>
      </c>
    </row>
    <row r="17" spans="2:23">
      <c r="B17" s="3">
        <v>12</v>
      </c>
      <c r="C17" s="482"/>
      <c r="D17" s="3" t="s">
        <v>79</v>
      </c>
      <c r="E17" s="3" t="s">
        <v>331</v>
      </c>
      <c r="F17" s="3" t="s">
        <v>350</v>
      </c>
      <c r="G17" s="113" t="s">
        <v>111</v>
      </c>
      <c r="H17" s="113" t="s">
        <v>186</v>
      </c>
      <c r="I17" s="113" t="s">
        <v>554</v>
      </c>
      <c r="J17" s="113" t="s">
        <v>555</v>
      </c>
      <c r="K17" s="245" t="s">
        <v>553</v>
      </c>
      <c r="L17" s="245"/>
      <c r="M17" s="3" t="s">
        <v>534</v>
      </c>
      <c r="N17" s="113" t="s">
        <v>494</v>
      </c>
      <c r="O17" s="3" t="s">
        <v>132</v>
      </c>
      <c r="P17" s="3">
        <v>11</v>
      </c>
      <c r="Q17" s="3" t="b">
        <v>0</v>
      </c>
      <c r="R17" s="3" t="b">
        <v>0</v>
      </c>
      <c r="S17" s="3" t="b">
        <v>1</v>
      </c>
      <c r="T17" s="3" t="s">
        <v>138</v>
      </c>
      <c r="U17" s="3" t="s">
        <v>152</v>
      </c>
      <c r="V17" s="3" t="s">
        <v>149</v>
      </c>
      <c r="W17" s="3">
        <v>0</v>
      </c>
    </row>
    <row r="18" spans="2:23">
      <c r="B18" s="3">
        <v>13</v>
      </c>
      <c r="C18" s="482"/>
      <c r="D18" s="3" t="s">
        <v>78</v>
      </c>
      <c r="E18" s="3" t="s">
        <v>331</v>
      </c>
      <c r="F18" s="3" t="s">
        <v>351</v>
      </c>
      <c r="G18" s="113" t="s">
        <v>111</v>
      </c>
      <c r="H18" s="113" t="s">
        <v>186</v>
      </c>
      <c r="I18" s="113" t="s">
        <v>557</v>
      </c>
      <c r="J18" s="113" t="s">
        <v>558</v>
      </c>
      <c r="K18" s="245" t="s">
        <v>556</v>
      </c>
      <c r="L18" s="245"/>
      <c r="M18" s="3" t="s">
        <v>534</v>
      </c>
      <c r="N18" s="113" t="s">
        <v>495</v>
      </c>
      <c r="O18" s="3" t="s">
        <v>132</v>
      </c>
      <c r="P18" s="3">
        <v>11</v>
      </c>
      <c r="Q18" s="3" t="b">
        <v>0</v>
      </c>
      <c r="R18" s="3" t="b">
        <v>0</v>
      </c>
      <c r="S18" s="3" t="b">
        <v>1</v>
      </c>
      <c r="T18" s="3" t="s">
        <v>138</v>
      </c>
      <c r="U18" s="3" t="s">
        <v>152</v>
      </c>
      <c r="V18" s="3" t="s">
        <v>149</v>
      </c>
      <c r="W18" s="3">
        <v>0</v>
      </c>
    </row>
    <row r="19" spans="2:23">
      <c r="B19" s="3">
        <v>14</v>
      </c>
      <c r="C19" s="482"/>
      <c r="D19" s="3" t="s">
        <v>284</v>
      </c>
      <c r="E19" s="3" t="s">
        <v>329</v>
      </c>
      <c r="F19" s="3" t="s">
        <v>349</v>
      </c>
      <c r="G19" s="113" t="s">
        <v>113</v>
      </c>
      <c r="H19" s="113"/>
      <c r="I19" s="113" t="s">
        <v>537</v>
      </c>
      <c r="J19" s="113" t="s">
        <v>538</v>
      </c>
      <c r="K19" s="247" t="s">
        <v>1048</v>
      </c>
      <c r="L19" s="245"/>
      <c r="M19" s="3" t="s">
        <v>532</v>
      </c>
      <c r="N19" s="113" t="s">
        <v>873</v>
      </c>
      <c r="O19" s="3" t="s">
        <v>132</v>
      </c>
      <c r="P19" s="3">
        <v>11</v>
      </c>
      <c r="Q19" s="3" t="b">
        <v>0</v>
      </c>
      <c r="R19" s="3" t="b">
        <v>1</v>
      </c>
      <c r="S19" s="3" t="b">
        <v>0</v>
      </c>
      <c r="T19" s="3" t="s">
        <v>136</v>
      </c>
      <c r="U19" s="3" t="s">
        <v>151</v>
      </c>
      <c r="V19" s="3" t="s">
        <v>149</v>
      </c>
      <c r="W19" s="3">
        <v>0</v>
      </c>
    </row>
    <row r="20" spans="2:23">
      <c r="B20" s="3">
        <v>15</v>
      </c>
      <c r="C20" s="483"/>
      <c r="D20" s="3" t="s">
        <v>285</v>
      </c>
      <c r="E20" s="3" t="s">
        <v>329</v>
      </c>
      <c r="F20" s="3" t="s">
        <v>349</v>
      </c>
      <c r="G20" s="113" t="s">
        <v>113</v>
      </c>
      <c r="H20" s="113"/>
      <c r="I20" s="113" t="s">
        <v>537</v>
      </c>
      <c r="J20" s="113" t="s">
        <v>538</v>
      </c>
      <c r="K20" s="247" t="s">
        <v>539</v>
      </c>
      <c r="L20" s="245"/>
      <c r="M20" s="3" t="s">
        <v>532</v>
      </c>
      <c r="N20" s="113" t="s">
        <v>592</v>
      </c>
      <c r="O20" s="3" t="s">
        <v>132</v>
      </c>
      <c r="P20" s="3">
        <v>11</v>
      </c>
      <c r="Q20" s="3" t="b">
        <v>0</v>
      </c>
      <c r="R20" s="3" t="b">
        <v>1</v>
      </c>
      <c r="S20" s="3" t="b">
        <v>0</v>
      </c>
      <c r="T20" s="3" t="s">
        <v>136</v>
      </c>
      <c r="U20" s="3" t="s">
        <v>151</v>
      </c>
      <c r="V20" s="3" t="s">
        <v>149</v>
      </c>
      <c r="W20" s="3">
        <v>0</v>
      </c>
    </row>
    <row r="21" spans="2:23">
      <c r="B21" s="3">
        <v>16</v>
      </c>
      <c r="C21" s="484" t="s">
        <v>332</v>
      </c>
      <c r="D21" s="3" t="s">
        <v>286</v>
      </c>
      <c r="E21" s="3" t="s">
        <v>329</v>
      </c>
      <c r="F21" s="3" t="s">
        <v>349</v>
      </c>
      <c r="G21" s="113" t="s">
        <v>113</v>
      </c>
      <c r="H21" s="113"/>
      <c r="I21" s="113" t="s">
        <v>537</v>
      </c>
      <c r="J21" s="113" t="s">
        <v>538</v>
      </c>
      <c r="K21" s="247" t="s">
        <v>540</v>
      </c>
      <c r="L21" s="245"/>
      <c r="M21" s="3" t="s">
        <v>532</v>
      </c>
      <c r="N21" s="113" t="s">
        <v>496</v>
      </c>
      <c r="O21" s="3" t="s">
        <v>132</v>
      </c>
      <c r="P21" s="3">
        <v>11</v>
      </c>
      <c r="Q21" s="3" t="b">
        <v>0</v>
      </c>
      <c r="R21" s="3" t="b">
        <v>1</v>
      </c>
      <c r="S21" s="3" t="b">
        <v>0</v>
      </c>
      <c r="T21" s="3" t="s">
        <v>136</v>
      </c>
      <c r="U21" s="3" t="s">
        <v>151</v>
      </c>
      <c r="V21" s="3" t="s">
        <v>149</v>
      </c>
      <c r="W21" s="3">
        <v>0</v>
      </c>
    </row>
    <row r="22" spans="2:23">
      <c r="B22" s="3">
        <v>17</v>
      </c>
      <c r="C22" s="484"/>
      <c r="D22" s="3" t="s">
        <v>287</v>
      </c>
      <c r="E22" s="3" t="s">
        <v>329</v>
      </c>
      <c r="F22" s="3" t="s">
        <v>349</v>
      </c>
      <c r="G22" s="113" t="s">
        <v>113</v>
      </c>
      <c r="H22" s="113"/>
      <c r="I22" s="113" t="s">
        <v>537</v>
      </c>
      <c r="J22" s="113" t="s">
        <v>538</v>
      </c>
      <c r="K22" s="247" t="s">
        <v>541</v>
      </c>
      <c r="L22" s="245"/>
      <c r="M22" s="3" t="s">
        <v>532</v>
      </c>
      <c r="N22" s="113" t="s">
        <v>497</v>
      </c>
      <c r="O22" s="3" t="s">
        <v>132</v>
      </c>
      <c r="P22" s="3">
        <v>11</v>
      </c>
      <c r="Q22" s="3" t="b">
        <v>0</v>
      </c>
      <c r="R22" s="3" t="b">
        <v>1</v>
      </c>
      <c r="S22" s="3" t="b">
        <v>0</v>
      </c>
      <c r="T22" s="3" t="s">
        <v>136</v>
      </c>
      <c r="U22" s="3" t="s">
        <v>151</v>
      </c>
      <c r="V22" s="3" t="s">
        <v>149</v>
      </c>
      <c r="W22" s="3">
        <v>0</v>
      </c>
    </row>
    <row r="23" spans="2:23">
      <c r="B23" s="3">
        <v>18</v>
      </c>
      <c r="C23" s="484"/>
      <c r="D23" s="3" t="s">
        <v>288</v>
      </c>
      <c r="E23" s="3" t="s">
        <v>329</v>
      </c>
      <c r="F23" s="3" t="s">
        <v>349</v>
      </c>
      <c r="G23" s="113" t="s">
        <v>113</v>
      </c>
      <c r="H23" s="113"/>
      <c r="I23" s="113" t="s">
        <v>537</v>
      </c>
      <c r="J23" s="113" t="s">
        <v>538</v>
      </c>
      <c r="K23" s="247" t="s">
        <v>542</v>
      </c>
      <c r="L23" s="245"/>
      <c r="M23" s="3" t="s">
        <v>532</v>
      </c>
      <c r="N23" s="113" t="s">
        <v>498</v>
      </c>
      <c r="O23" s="3" t="s">
        <v>132</v>
      </c>
      <c r="P23" s="3">
        <v>11</v>
      </c>
      <c r="Q23" s="3" t="b">
        <v>0</v>
      </c>
      <c r="R23" s="3" t="b">
        <v>1</v>
      </c>
      <c r="S23" s="3" t="b">
        <v>0</v>
      </c>
      <c r="T23" s="3" t="s">
        <v>136</v>
      </c>
      <c r="U23" s="3" t="s">
        <v>151</v>
      </c>
      <c r="V23" s="3" t="s">
        <v>149</v>
      </c>
      <c r="W23" s="3">
        <v>0</v>
      </c>
    </row>
    <row r="24" spans="2:23">
      <c r="B24" s="3">
        <v>19</v>
      </c>
      <c r="C24" s="484"/>
      <c r="D24" s="3" t="s">
        <v>289</v>
      </c>
      <c r="E24" s="3" t="s">
        <v>329</v>
      </c>
      <c r="F24" s="3" t="s">
        <v>349</v>
      </c>
      <c r="G24" s="113" t="s">
        <v>113</v>
      </c>
      <c r="H24" s="113"/>
      <c r="I24" s="113" t="s">
        <v>537</v>
      </c>
      <c r="J24" s="113" t="s">
        <v>538</v>
      </c>
      <c r="K24" s="247" t="s">
        <v>560</v>
      </c>
      <c r="L24" s="245"/>
      <c r="M24" s="3" t="s">
        <v>532</v>
      </c>
      <c r="N24" s="113" t="s">
        <v>499</v>
      </c>
      <c r="O24" s="3" t="s">
        <v>132</v>
      </c>
      <c r="P24" s="3">
        <v>11</v>
      </c>
      <c r="Q24" s="3" t="b">
        <v>0</v>
      </c>
      <c r="R24" s="3" t="b">
        <v>1</v>
      </c>
      <c r="S24" s="3" t="b">
        <v>0</v>
      </c>
      <c r="T24" s="3" t="s">
        <v>136</v>
      </c>
      <c r="U24" s="3" t="s">
        <v>151</v>
      </c>
      <c r="V24" s="3" t="s">
        <v>149</v>
      </c>
      <c r="W24" s="3">
        <v>0</v>
      </c>
    </row>
    <row r="25" spans="2:23">
      <c r="B25" s="3">
        <v>20</v>
      </c>
      <c r="C25" s="484"/>
      <c r="D25" s="3" t="s">
        <v>290</v>
      </c>
      <c r="E25" s="3" t="s">
        <v>329</v>
      </c>
      <c r="F25" s="3" t="s">
        <v>349</v>
      </c>
      <c r="G25" s="113" t="s">
        <v>113</v>
      </c>
      <c r="H25" s="113"/>
      <c r="I25" s="113" t="s">
        <v>537</v>
      </c>
      <c r="J25" s="113" t="s">
        <v>538</v>
      </c>
      <c r="K25" s="247" t="s">
        <v>559</v>
      </c>
      <c r="L25" s="245"/>
      <c r="M25" s="3" t="s">
        <v>532</v>
      </c>
      <c r="N25" s="113" t="s">
        <v>500</v>
      </c>
      <c r="O25" s="3" t="s">
        <v>132</v>
      </c>
      <c r="P25" s="3">
        <v>11</v>
      </c>
      <c r="Q25" s="3" t="b">
        <v>0</v>
      </c>
      <c r="R25" s="3" t="b">
        <v>1</v>
      </c>
      <c r="S25" s="3" t="b">
        <v>0</v>
      </c>
      <c r="T25" s="3" t="s">
        <v>136</v>
      </c>
      <c r="U25" s="3" t="s">
        <v>151</v>
      </c>
      <c r="V25" s="3" t="s">
        <v>149</v>
      </c>
      <c r="W25" s="3">
        <v>0</v>
      </c>
    </row>
    <row r="26" spans="2:23">
      <c r="B26" s="3">
        <v>21</v>
      </c>
      <c r="C26" s="484"/>
      <c r="D26" s="3" t="s">
        <v>291</v>
      </c>
      <c r="E26" s="3" t="s">
        <v>329</v>
      </c>
      <c r="F26" s="3" t="s">
        <v>348</v>
      </c>
      <c r="G26" s="113" t="s">
        <v>113</v>
      </c>
      <c r="H26" s="3" t="s">
        <v>341</v>
      </c>
      <c r="I26" s="3" t="s">
        <v>537</v>
      </c>
      <c r="J26" s="3" t="s">
        <v>538</v>
      </c>
      <c r="K26" s="247" t="s">
        <v>561</v>
      </c>
      <c r="L26" s="245"/>
      <c r="M26" s="3" t="s">
        <v>532</v>
      </c>
      <c r="N26" s="113" t="s">
        <v>588</v>
      </c>
      <c r="O26" s="3" t="s">
        <v>132</v>
      </c>
      <c r="P26" s="3">
        <v>11</v>
      </c>
      <c r="Q26" s="3" t="b">
        <v>0</v>
      </c>
      <c r="R26" s="3" t="b">
        <v>1</v>
      </c>
      <c r="S26" s="3" t="b">
        <v>0</v>
      </c>
      <c r="T26" s="3" t="s">
        <v>136</v>
      </c>
      <c r="U26" s="3" t="s">
        <v>151</v>
      </c>
      <c r="V26" s="3" t="s">
        <v>149</v>
      </c>
      <c r="W26" s="3">
        <v>0</v>
      </c>
    </row>
    <row r="27" spans="2:23">
      <c r="B27" s="3">
        <v>22</v>
      </c>
      <c r="C27" s="484" t="s">
        <v>333</v>
      </c>
      <c r="D27" s="3" t="s">
        <v>334</v>
      </c>
      <c r="E27" s="3" t="s">
        <v>329</v>
      </c>
      <c r="F27" s="3" t="s">
        <v>345</v>
      </c>
      <c r="G27" s="113" t="s">
        <v>113</v>
      </c>
      <c r="H27" s="3"/>
      <c r="I27" s="3" t="s">
        <v>544</v>
      </c>
      <c r="J27" s="3" t="s">
        <v>545</v>
      </c>
      <c r="K27" s="247" t="s">
        <v>543</v>
      </c>
      <c r="L27" s="245"/>
      <c r="M27" s="3" t="s">
        <v>532</v>
      </c>
      <c r="N27" s="113" t="s">
        <v>591</v>
      </c>
      <c r="O27" s="3" t="s">
        <v>132</v>
      </c>
      <c r="P27" s="3">
        <v>11</v>
      </c>
      <c r="Q27" s="3" t="b">
        <v>0</v>
      </c>
      <c r="R27" s="3" t="b">
        <v>1</v>
      </c>
      <c r="S27" s="3" t="b">
        <v>0</v>
      </c>
      <c r="T27" s="3" t="s">
        <v>136</v>
      </c>
      <c r="U27" s="3" t="s">
        <v>151</v>
      </c>
      <c r="V27" s="3" t="s">
        <v>149</v>
      </c>
      <c r="W27" s="3">
        <v>0</v>
      </c>
    </row>
    <row r="28" spans="2:23">
      <c r="B28" s="3">
        <v>23</v>
      </c>
      <c r="C28" s="484"/>
      <c r="D28" s="3" t="s">
        <v>292</v>
      </c>
      <c r="E28" s="3" t="s">
        <v>329</v>
      </c>
      <c r="F28" s="3" t="s">
        <v>349</v>
      </c>
      <c r="G28" s="113" t="s">
        <v>113</v>
      </c>
      <c r="H28" s="3"/>
      <c r="I28" s="3" t="s">
        <v>537</v>
      </c>
      <c r="J28" s="3" t="s">
        <v>538</v>
      </c>
      <c r="K28" s="247" t="s">
        <v>546</v>
      </c>
      <c r="L28" s="245"/>
      <c r="M28" s="3" t="s">
        <v>532</v>
      </c>
      <c r="N28" s="113" t="s">
        <v>586</v>
      </c>
      <c r="O28" s="3" t="s">
        <v>132</v>
      </c>
      <c r="P28" s="3">
        <v>11</v>
      </c>
      <c r="Q28" s="3" t="b">
        <v>0</v>
      </c>
      <c r="R28" s="3" t="b">
        <v>1</v>
      </c>
      <c r="S28" s="3" t="b">
        <v>0</v>
      </c>
      <c r="T28" s="3" t="s">
        <v>136</v>
      </c>
      <c r="U28" s="3" t="s">
        <v>151</v>
      </c>
      <c r="V28" s="3" t="s">
        <v>149</v>
      </c>
      <c r="W28" s="3">
        <v>0</v>
      </c>
    </row>
    <row r="29" spans="2:23">
      <c r="B29" s="3">
        <v>24</v>
      </c>
      <c r="C29" s="484"/>
      <c r="D29" s="3" t="s">
        <v>335</v>
      </c>
      <c r="E29" s="3" t="s">
        <v>331</v>
      </c>
      <c r="F29" s="3"/>
      <c r="G29" s="3"/>
      <c r="H29" s="3"/>
      <c r="I29" s="3"/>
      <c r="J29" s="3"/>
      <c r="K29" s="245" t="s">
        <v>533</v>
      </c>
      <c r="L29" s="245"/>
      <c r="M29" s="3" t="s">
        <v>534</v>
      </c>
      <c r="N29" s="113" t="s">
        <v>1021</v>
      </c>
      <c r="O29" s="3" t="s">
        <v>132</v>
      </c>
      <c r="P29" s="3">
        <v>11</v>
      </c>
      <c r="Q29" s="3" t="b">
        <v>0</v>
      </c>
      <c r="R29" s="3" t="b">
        <v>0</v>
      </c>
      <c r="S29" s="3" t="b">
        <v>1</v>
      </c>
      <c r="T29" s="3" t="s">
        <v>138</v>
      </c>
      <c r="U29" s="3" t="s">
        <v>152</v>
      </c>
      <c r="V29" s="3" t="s">
        <v>149</v>
      </c>
      <c r="W29" s="3">
        <v>0</v>
      </c>
    </row>
    <row r="30" spans="2:23">
      <c r="B30" s="3">
        <v>25</v>
      </c>
      <c r="C30" s="484"/>
      <c r="D30" s="3" t="s">
        <v>336</v>
      </c>
      <c r="E30" s="3"/>
      <c r="F30" s="3"/>
      <c r="G30" s="113"/>
      <c r="H30" s="3"/>
      <c r="I30" s="3"/>
      <c r="J30" s="3"/>
      <c r="K30" s="245" t="s">
        <v>533</v>
      </c>
      <c r="L30" s="245"/>
      <c r="M30" s="3" t="s">
        <v>534</v>
      </c>
      <c r="N30" s="113" t="s">
        <v>589</v>
      </c>
      <c r="O30" s="3" t="s">
        <v>132</v>
      </c>
      <c r="P30" s="3">
        <v>11</v>
      </c>
      <c r="Q30" s="3" t="b">
        <v>0</v>
      </c>
      <c r="R30" s="3" t="b">
        <v>0</v>
      </c>
      <c r="S30" s="3" t="b">
        <v>1</v>
      </c>
      <c r="T30" s="3" t="s">
        <v>138</v>
      </c>
      <c r="U30" s="3" t="s">
        <v>152</v>
      </c>
      <c r="V30" s="3" t="s">
        <v>149</v>
      </c>
      <c r="W30" s="3">
        <v>0</v>
      </c>
    </row>
    <row r="31" spans="2:23">
      <c r="B31" s="3">
        <v>26</v>
      </c>
      <c r="C31" s="484"/>
      <c r="D31" s="3" t="s">
        <v>77</v>
      </c>
      <c r="E31" s="3" t="s">
        <v>331</v>
      </c>
      <c r="F31" s="3" t="s">
        <v>346</v>
      </c>
      <c r="G31" s="113" t="s">
        <v>113</v>
      </c>
      <c r="H31" s="3"/>
      <c r="I31" s="3" t="s">
        <v>547</v>
      </c>
      <c r="J31" s="3" t="s">
        <v>548</v>
      </c>
      <c r="K31" s="247" t="s">
        <v>867</v>
      </c>
      <c r="L31" s="245"/>
      <c r="M31" s="3" t="s">
        <v>534</v>
      </c>
      <c r="N31" s="113" t="s">
        <v>1022</v>
      </c>
      <c r="O31" s="3" t="s">
        <v>132</v>
      </c>
      <c r="P31" s="3">
        <v>11</v>
      </c>
      <c r="Q31" s="3" t="b">
        <v>0</v>
      </c>
      <c r="R31" s="3" t="b">
        <v>0</v>
      </c>
      <c r="S31" s="3" t="b">
        <v>1</v>
      </c>
      <c r="T31" s="3" t="s">
        <v>138</v>
      </c>
      <c r="U31" s="3" t="s">
        <v>152</v>
      </c>
      <c r="V31" s="3" t="s">
        <v>149</v>
      </c>
      <c r="W31" s="3">
        <v>0</v>
      </c>
    </row>
    <row r="32" spans="2:23">
      <c r="B32" s="3">
        <v>27</v>
      </c>
      <c r="C32" s="484" t="s">
        <v>337</v>
      </c>
      <c r="D32" s="3" t="s">
        <v>304</v>
      </c>
      <c r="E32" s="3" t="s">
        <v>331</v>
      </c>
      <c r="F32" s="3"/>
      <c r="G32" s="3"/>
      <c r="H32" s="3"/>
      <c r="I32" s="3"/>
      <c r="J32" s="3"/>
      <c r="K32" s="245" t="s">
        <v>533</v>
      </c>
      <c r="L32" s="245"/>
      <c r="M32" s="3" t="s">
        <v>534</v>
      </c>
      <c r="N32" s="113" t="s">
        <v>1023</v>
      </c>
      <c r="O32" s="3" t="s">
        <v>132</v>
      </c>
      <c r="P32" s="3">
        <v>11</v>
      </c>
      <c r="Q32" s="3" t="b">
        <v>0</v>
      </c>
      <c r="R32" s="3" t="b">
        <v>0</v>
      </c>
      <c r="S32" s="3" t="b">
        <v>1</v>
      </c>
      <c r="T32" s="3" t="s">
        <v>138</v>
      </c>
      <c r="U32" s="3" t="s">
        <v>152</v>
      </c>
      <c r="V32" s="3" t="s">
        <v>149</v>
      </c>
      <c r="W32" s="3">
        <v>0</v>
      </c>
    </row>
    <row r="33" spans="2:23">
      <c r="B33" s="3">
        <v>28</v>
      </c>
      <c r="C33" s="484"/>
      <c r="D33" s="3" t="s">
        <v>305</v>
      </c>
      <c r="E33" s="3" t="s">
        <v>331</v>
      </c>
      <c r="F33" s="3"/>
      <c r="G33" s="3"/>
      <c r="H33" s="3"/>
      <c r="I33" s="3"/>
      <c r="J33" s="3"/>
      <c r="K33" s="245" t="s">
        <v>533</v>
      </c>
      <c r="L33" s="245"/>
      <c r="M33" s="3" t="s">
        <v>534</v>
      </c>
      <c r="N33" s="113" t="s">
        <v>585</v>
      </c>
      <c r="O33" s="3" t="s">
        <v>132</v>
      </c>
      <c r="P33" s="3">
        <v>11</v>
      </c>
      <c r="Q33" s="3" t="b">
        <v>0</v>
      </c>
      <c r="R33" s="3" t="b">
        <v>0</v>
      </c>
      <c r="S33" s="3" t="b">
        <v>1</v>
      </c>
      <c r="T33" s="3" t="s">
        <v>138</v>
      </c>
      <c r="U33" s="3" t="s">
        <v>152</v>
      </c>
      <c r="V33" s="3" t="s">
        <v>149</v>
      </c>
      <c r="W33" s="3">
        <v>0</v>
      </c>
    </row>
    <row r="34" spans="2:23">
      <c r="B34" s="3">
        <v>29</v>
      </c>
      <c r="C34" s="484"/>
      <c r="D34" s="3" t="s">
        <v>293</v>
      </c>
      <c r="E34" s="3" t="s">
        <v>329</v>
      </c>
      <c r="F34" s="3" t="s">
        <v>347</v>
      </c>
      <c r="G34" s="113" t="s">
        <v>113</v>
      </c>
      <c r="H34" s="3"/>
      <c r="I34" s="3" t="s">
        <v>549</v>
      </c>
      <c r="J34" s="3" t="s">
        <v>550</v>
      </c>
      <c r="K34" s="247" t="s">
        <v>868</v>
      </c>
      <c r="L34" s="245"/>
      <c r="M34" s="3" t="s">
        <v>532</v>
      </c>
      <c r="N34" s="113" t="s">
        <v>1024</v>
      </c>
      <c r="O34" s="3" t="s">
        <v>132</v>
      </c>
      <c r="P34" s="3">
        <v>11</v>
      </c>
      <c r="Q34" s="3" t="b">
        <v>0</v>
      </c>
      <c r="R34" s="3" t="b">
        <v>1</v>
      </c>
      <c r="S34" s="3" t="b">
        <v>0</v>
      </c>
      <c r="T34" s="3" t="s">
        <v>136</v>
      </c>
      <c r="U34" s="3" t="s">
        <v>151</v>
      </c>
      <c r="V34" s="3" t="s">
        <v>149</v>
      </c>
      <c r="W34" s="3">
        <v>0</v>
      </c>
    </row>
    <row r="35" spans="2:23">
      <c r="B35" s="3">
        <v>30</v>
      </c>
      <c r="C35" s="484"/>
      <c r="D35" s="3" t="s">
        <v>306</v>
      </c>
      <c r="E35" s="3" t="s">
        <v>331</v>
      </c>
      <c r="F35" s="3" t="s">
        <v>347</v>
      </c>
      <c r="G35" s="113" t="s">
        <v>113</v>
      </c>
      <c r="H35" s="3"/>
      <c r="I35" s="3" t="s">
        <v>549</v>
      </c>
      <c r="J35" s="3" t="s">
        <v>550</v>
      </c>
      <c r="K35" s="247" t="s">
        <v>868</v>
      </c>
      <c r="L35" s="245"/>
      <c r="M35" s="3" t="s">
        <v>534</v>
      </c>
      <c r="N35" s="113" t="s">
        <v>1025</v>
      </c>
      <c r="O35" s="3" t="s">
        <v>132</v>
      </c>
      <c r="P35" s="3">
        <v>11</v>
      </c>
      <c r="Q35" s="3" t="b">
        <v>0</v>
      </c>
      <c r="R35" s="3" t="b">
        <v>0</v>
      </c>
      <c r="S35" s="3" t="b">
        <v>1</v>
      </c>
      <c r="T35" s="3" t="s">
        <v>138</v>
      </c>
      <c r="U35" s="3" t="s">
        <v>152</v>
      </c>
      <c r="V35" s="3" t="s">
        <v>149</v>
      </c>
      <c r="W35" s="3">
        <v>0</v>
      </c>
    </row>
    <row r="36" spans="2:23">
      <c r="B36" s="3">
        <v>31</v>
      </c>
      <c r="C36" s="484"/>
      <c r="D36" s="3" t="s">
        <v>307</v>
      </c>
      <c r="E36" s="3" t="s">
        <v>331</v>
      </c>
      <c r="F36" s="3" t="s">
        <v>347</v>
      </c>
      <c r="G36" s="113" t="s">
        <v>113</v>
      </c>
      <c r="H36" s="3"/>
      <c r="I36" s="3" t="s">
        <v>551</v>
      </c>
      <c r="J36" s="3" t="s">
        <v>552</v>
      </c>
      <c r="K36" s="247" t="s">
        <v>1044</v>
      </c>
      <c r="L36" s="245" t="s">
        <v>530</v>
      </c>
      <c r="M36" s="3" t="s">
        <v>534</v>
      </c>
      <c r="N36" s="113" t="s">
        <v>1026</v>
      </c>
      <c r="O36" s="3" t="s">
        <v>132</v>
      </c>
      <c r="P36" s="3">
        <v>11</v>
      </c>
      <c r="Q36" s="3" t="b">
        <v>0</v>
      </c>
      <c r="R36" s="3" t="b">
        <v>0</v>
      </c>
      <c r="S36" s="3" t="b">
        <v>1</v>
      </c>
      <c r="T36" s="3" t="s">
        <v>593</v>
      </c>
      <c r="U36" s="3" t="s">
        <v>153</v>
      </c>
      <c r="V36" s="3" t="s">
        <v>149</v>
      </c>
      <c r="W36" s="3">
        <v>0</v>
      </c>
    </row>
    <row r="37" spans="2:23">
      <c r="B37" s="3">
        <v>32</v>
      </c>
      <c r="C37" s="484" t="s">
        <v>338</v>
      </c>
      <c r="D37" s="3" t="s">
        <v>308</v>
      </c>
      <c r="E37" s="3" t="s">
        <v>331</v>
      </c>
      <c r="F37" s="3"/>
      <c r="G37" s="3"/>
      <c r="H37" s="3"/>
      <c r="I37" s="3"/>
      <c r="J37" s="3"/>
      <c r="K37" s="245" t="s">
        <v>533</v>
      </c>
      <c r="L37" s="245" t="s">
        <v>533</v>
      </c>
      <c r="M37" s="3" t="s">
        <v>534</v>
      </c>
      <c r="N37" s="113" t="s">
        <v>1027</v>
      </c>
      <c r="O37" s="3" t="s">
        <v>132</v>
      </c>
      <c r="P37" s="3">
        <v>11</v>
      </c>
      <c r="Q37" s="3" t="b">
        <v>0</v>
      </c>
      <c r="R37" s="3" t="b">
        <v>0</v>
      </c>
      <c r="S37" s="3" t="b">
        <v>1</v>
      </c>
      <c r="T37" s="3" t="s">
        <v>138</v>
      </c>
      <c r="U37" s="3" t="s">
        <v>152</v>
      </c>
      <c r="V37" s="3" t="s">
        <v>149</v>
      </c>
      <c r="W37" s="3">
        <v>0</v>
      </c>
    </row>
    <row r="38" spans="2:23">
      <c r="B38" s="3">
        <v>33</v>
      </c>
      <c r="C38" s="484"/>
      <c r="D38" s="3" t="s">
        <v>309</v>
      </c>
      <c r="E38" s="3" t="s">
        <v>331</v>
      </c>
      <c r="F38" s="3" t="s">
        <v>575</v>
      </c>
      <c r="G38" s="113" t="s">
        <v>113</v>
      </c>
      <c r="H38" s="3"/>
      <c r="I38" s="3"/>
      <c r="J38" s="3"/>
      <c r="K38" s="277" t="s">
        <v>533</v>
      </c>
      <c r="L38" s="245" t="s">
        <v>533</v>
      </c>
      <c r="M38" s="3" t="s">
        <v>534</v>
      </c>
      <c r="N38" s="113" t="s">
        <v>584</v>
      </c>
      <c r="O38" s="3" t="s">
        <v>132</v>
      </c>
      <c r="P38" s="3">
        <v>11</v>
      </c>
      <c r="Q38" s="3" t="b">
        <v>0</v>
      </c>
      <c r="R38" s="3" t="b">
        <v>0</v>
      </c>
      <c r="S38" s="3" t="b">
        <v>1</v>
      </c>
      <c r="T38" s="3" t="s">
        <v>138</v>
      </c>
      <c r="U38" s="3" t="s">
        <v>152</v>
      </c>
      <c r="V38" s="3" t="s">
        <v>149</v>
      </c>
      <c r="W38" s="3">
        <v>0</v>
      </c>
    </row>
    <row r="39" spans="2:23">
      <c r="B39" s="3">
        <v>34</v>
      </c>
      <c r="C39" s="484"/>
      <c r="D39" s="3" t="s">
        <v>310</v>
      </c>
      <c r="E39" s="3" t="s">
        <v>331</v>
      </c>
      <c r="F39" s="3" t="s">
        <v>578</v>
      </c>
      <c r="G39" s="113" t="s">
        <v>113</v>
      </c>
      <c r="H39" s="3"/>
      <c r="I39" s="3" t="s">
        <v>551</v>
      </c>
      <c r="J39" s="3" t="s">
        <v>577</v>
      </c>
      <c r="K39" s="277" t="s">
        <v>829</v>
      </c>
      <c r="L39" s="245" t="s">
        <v>533</v>
      </c>
      <c r="M39" s="3" t="s">
        <v>534</v>
      </c>
      <c r="N39" s="113" t="s">
        <v>1028</v>
      </c>
      <c r="O39" s="3" t="s">
        <v>132</v>
      </c>
      <c r="P39" s="3">
        <v>11</v>
      </c>
      <c r="Q39" s="3" t="b">
        <v>0</v>
      </c>
      <c r="R39" s="3" t="b">
        <v>0</v>
      </c>
      <c r="S39" s="3" t="b">
        <v>1</v>
      </c>
      <c r="T39" s="3" t="s">
        <v>138</v>
      </c>
      <c r="U39" s="3" t="s">
        <v>152</v>
      </c>
      <c r="V39" s="3" t="s">
        <v>149</v>
      </c>
      <c r="W39" s="3">
        <v>0</v>
      </c>
    </row>
    <row r="40" spans="2:23">
      <c r="B40" s="3">
        <v>35</v>
      </c>
      <c r="C40" s="484"/>
      <c r="D40" s="3" t="s">
        <v>311</v>
      </c>
      <c r="E40" s="3" t="s">
        <v>331</v>
      </c>
      <c r="F40" s="3"/>
      <c r="G40" s="3"/>
      <c r="H40" s="3"/>
      <c r="I40" s="3"/>
      <c r="J40" s="3"/>
      <c r="K40" s="245" t="s">
        <v>533</v>
      </c>
      <c r="L40" s="245" t="s">
        <v>533</v>
      </c>
      <c r="M40" s="3" t="s">
        <v>534</v>
      </c>
      <c r="N40" s="113" t="s">
        <v>1029</v>
      </c>
      <c r="O40" s="3" t="s">
        <v>132</v>
      </c>
      <c r="P40" s="3">
        <v>11</v>
      </c>
      <c r="Q40" s="3" t="b">
        <v>0</v>
      </c>
      <c r="R40" s="3" t="b">
        <v>0</v>
      </c>
      <c r="S40" s="3" t="b">
        <v>1</v>
      </c>
      <c r="T40" s="3" t="s">
        <v>138</v>
      </c>
      <c r="U40" s="3" t="s">
        <v>152</v>
      </c>
      <c r="V40" s="3" t="s">
        <v>149</v>
      </c>
      <c r="W40" s="3">
        <v>0</v>
      </c>
    </row>
    <row r="41" spans="2:23">
      <c r="B41" s="3">
        <v>36</v>
      </c>
      <c r="C41" s="484"/>
      <c r="D41" s="3" t="s">
        <v>312</v>
      </c>
      <c r="E41" s="3" t="s">
        <v>331</v>
      </c>
      <c r="F41" s="3" t="s">
        <v>578</v>
      </c>
      <c r="G41" s="113" t="s">
        <v>113</v>
      </c>
      <c r="H41" s="3"/>
      <c r="I41" s="3" t="s">
        <v>551</v>
      </c>
      <c r="J41" s="3" t="s">
        <v>577</v>
      </c>
      <c r="K41" s="277" t="s">
        <v>829</v>
      </c>
      <c r="L41" s="245" t="s">
        <v>533</v>
      </c>
      <c r="M41" s="3" t="s">
        <v>534</v>
      </c>
      <c r="N41" s="113" t="s">
        <v>365</v>
      </c>
      <c r="O41" s="3" t="s">
        <v>132</v>
      </c>
      <c r="P41" s="3">
        <v>11</v>
      </c>
      <c r="Q41" s="3" t="b">
        <v>0</v>
      </c>
      <c r="R41" s="3" t="b">
        <v>0</v>
      </c>
      <c r="S41" s="3" t="b">
        <v>1</v>
      </c>
      <c r="T41" s="3" t="s">
        <v>138</v>
      </c>
      <c r="U41" s="3" t="s">
        <v>152</v>
      </c>
      <c r="V41" s="3" t="s">
        <v>149</v>
      </c>
      <c r="W41" s="3">
        <v>0</v>
      </c>
    </row>
    <row r="42" spans="2:23">
      <c r="B42" s="3">
        <v>37</v>
      </c>
      <c r="C42" s="484"/>
      <c r="D42" s="3" t="s">
        <v>313</v>
      </c>
      <c r="E42" s="3" t="s">
        <v>331</v>
      </c>
      <c r="F42" s="3"/>
      <c r="G42" s="3"/>
      <c r="H42" s="3"/>
      <c r="I42" s="3"/>
      <c r="J42" s="3"/>
      <c r="K42" s="245" t="s">
        <v>533</v>
      </c>
      <c r="L42" s="245" t="s">
        <v>533</v>
      </c>
      <c r="M42" s="3" t="s">
        <v>534</v>
      </c>
      <c r="N42" s="113" t="s">
        <v>366</v>
      </c>
      <c r="O42" s="3" t="s">
        <v>132</v>
      </c>
      <c r="P42" s="3">
        <v>11</v>
      </c>
      <c r="Q42" s="3" t="b">
        <v>0</v>
      </c>
      <c r="R42" s="3" t="b">
        <v>0</v>
      </c>
      <c r="S42" s="3" t="b">
        <v>1</v>
      </c>
      <c r="T42" s="3" t="s">
        <v>138</v>
      </c>
      <c r="U42" s="3" t="s">
        <v>152</v>
      </c>
      <c r="V42" s="3" t="s">
        <v>149</v>
      </c>
      <c r="W42" s="3">
        <v>0</v>
      </c>
    </row>
    <row r="43" spans="2:23">
      <c r="B43" s="3">
        <v>38</v>
      </c>
      <c r="C43" s="484"/>
      <c r="D43" s="3" t="s">
        <v>314</v>
      </c>
      <c r="E43" s="3" t="s">
        <v>331</v>
      </c>
      <c r="F43" s="3" t="s">
        <v>578</v>
      </c>
      <c r="G43" s="113" t="s">
        <v>113</v>
      </c>
      <c r="H43" s="3"/>
      <c r="I43" s="3" t="s">
        <v>551</v>
      </c>
      <c r="J43" s="3" t="s">
        <v>577</v>
      </c>
      <c r="K43" s="277" t="s">
        <v>829</v>
      </c>
      <c r="L43" s="245" t="s">
        <v>533</v>
      </c>
      <c r="M43" s="3" t="s">
        <v>534</v>
      </c>
      <c r="N43" s="113" t="s">
        <v>367</v>
      </c>
      <c r="O43" s="3" t="s">
        <v>132</v>
      </c>
      <c r="P43" s="3">
        <v>11</v>
      </c>
      <c r="Q43" s="3" t="b">
        <v>0</v>
      </c>
      <c r="R43" s="3" t="b">
        <v>0</v>
      </c>
      <c r="S43" s="3" t="b">
        <v>1</v>
      </c>
      <c r="T43" s="3" t="s">
        <v>138</v>
      </c>
      <c r="U43" s="3" t="s">
        <v>152</v>
      </c>
      <c r="V43" s="3" t="s">
        <v>149</v>
      </c>
      <c r="W43" s="3">
        <v>0</v>
      </c>
    </row>
    <row r="44" spans="2:23">
      <c r="B44" s="3">
        <v>39</v>
      </c>
      <c r="C44" s="484"/>
      <c r="D44" s="3" t="s">
        <v>315</v>
      </c>
      <c r="E44" s="3" t="s">
        <v>331</v>
      </c>
      <c r="F44" s="3"/>
      <c r="G44" s="3"/>
      <c r="H44" s="3"/>
      <c r="I44" s="3"/>
      <c r="J44" s="3"/>
      <c r="K44" s="245" t="s">
        <v>533</v>
      </c>
      <c r="L44" s="245" t="s">
        <v>533</v>
      </c>
      <c r="M44" s="3" t="s">
        <v>534</v>
      </c>
      <c r="N44" s="113" t="s">
        <v>368</v>
      </c>
      <c r="O44" s="3" t="s">
        <v>132</v>
      </c>
      <c r="P44" s="3">
        <v>11</v>
      </c>
      <c r="Q44" s="3" t="b">
        <v>0</v>
      </c>
      <c r="R44" s="3" t="b">
        <v>0</v>
      </c>
      <c r="S44" s="3" t="b">
        <v>1</v>
      </c>
      <c r="T44" s="3" t="s">
        <v>138</v>
      </c>
      <c r="U44" s="3" t="s">
        <v>152</v>
      </c>
      <c r="V44" s="3" t="s">
        <v>149</v>
      </c>
      <c r="W44" s="3">
        <v>0</v>
      </c>
    </row>
    <row r="45" spans="2:23">
      <c r="B45" s="3">
        <v>40</v>
      </c>
      <c r="C45" s="484"/>
      <c r="D45" s="3" t="s">
        <v>316</v>
      </c>
      <c r="E45" s="3" t="s">
        <v>331</v>
      </c>
      <c r="F45" s="3" t="s">
        <v>578</v>
      </c>
      <c r="G45" s="113" t="s">
        <v>113</v>
      </c>
      <c r="H45" s="3"/>
      <c r="I45" s="3" t="s">
        <v>551</v>
      </c>
      <c r="J45" s="3" t="s">
        <v>577</v>
      </c>
      <c r="K45" s="277" t="s">
        <v>829</v>
      </c>
      <c r="L45" s="245" t="s">
        <v>533</v>
      </c>
      <c r="M45" s="3" t="s">
        <v>534</v>
      </c>
      <c r="N45" s="113" t="s">
        <v>369</v>
      </c>
      <c r="O45" s="3" t="s">
        <v>132</v>
      </c>
      <c r="P45" s="3">
        <v>11</v>
      </c>
      <c r="Q45" s="3" t="b">
        <v>0</v>
      </c>
      <c r="R45" s="3" t="b">
        <v>0</v>
      </c>
      <c r="S45" s="3" t="b">
        <v>1</v>
      </c>
      <c r="T45" s="3" t="s">
        <v>138</v>
      </c>
      <c r="U45" s="3" t="s">
        <v>152</v>
      </c>
      <c r="V45" s="3" t="s">
        <v>149</v>
      </c>
      <c r="W45" s="3">
        <v>0</v>
      </c>
    </row>
    <row r="46" spans="2:23">
      <c r="B46" s="3">
        <v>41</v>
      </c>
      <c r="C46" s="484"/>
      <c r="D46" s="3" t="s">
        <v>317</v>
      </c>
      <c r="E46" s="3" t="s">
        <v>331</v>
      </c>
      <c r="F46" s="3"/>
      <c r="G46" s="3"/>
      <c r="H46" s="3"/>
      <c r="I46" s="3"/>
      <c r="J46" s="3"/>
      <c r="K46" s="245" t="s">
        <v>533</v>
      </c>
      <c r="L46" s="245" t="s">
        <v>533</v>
      </c>
      <c r="M46" s="3" t="s">
        <v>534</v>
      </c>
      <c r="N46" s="113" t="s">
        <v>370</v>
      </c>
      <c r="O46" s="3" t="s">
        <v>132</v>
      </c>
      <c r="P46" s="3">
        <v>11</v>
      </c>
      <c r="Q46" s="3" t="b">
        <v>0</v>
      </c>
      <c r="R46" s="3" t="b">
        <v>0</v>
      </c>
      <c r="S46" s="3" t="b">
        <v>1</v>
      </c>
      <c r="T46" s="3" t="s">
        <v>138</v>
      </c>
      <c r="U46" s="3" t="s">
        <v>152</v>
      </c>
      <c r="V46" s="3" t="s">
        <v>149</v>
      </c>
      <c r="W46" s="3">
        <v>0</v>
      </c>
    </row>
    <row r="47" spans="2:23">
      <c r="B47" s="3">
        <v>42</v>
      </c>
      <c r="C47" s="484"/>
      <c r="D47" s="3" t="s">
        <v>318</v>
      </c>
      <c r="E47" s="3" t="s">
        <v>331</v>
      </c>
      <c r="F47" s="3" t="s">
        <v>578</v>
      </c>
      <c r="G47" s="113" t="s">
        <v>113</v>
      </c>
      <c r="H47" s="3"/>
      <c r="I47" s="3" t="s">
        <v>551</v>
      </c>
      <c r="J47" s="3" t="s">
        <v>577</v>
      </c>
      <c r="K47" s="277" t="s">
        <v>829</v>
      </c>
      <c r="L47" s="245" t="s">
        <v>533</v>
      </c>
      <c r="M47" s="3" t="s">
        <v>534</v>
      </c>
      <c r="N47" s="113" t="s">
        <v>371</v>
      </c>
      <c r="O47" s="3" t="s">
        <v>132</v>
      </c>
      <c r="P47" s="3">
        <v>11</v>
      </c>
      <c r="Q47" s="3" t="b">
        <v>0</v>
      </c>
      <c r="R47" s="3" t="b">
        <v>0</v>
      </c>
      <c r="S47" s="3" t="b">
        <v>1</v>
      </c>
      <c r="T47" s="3" t="s">
        <v>138</v>
      </c>
      <c r="U47" s="3" t="s">
        <v>152</v>
      </c>
      <c r="V47" s="3" t="s">
        <v>149</v>
      </c>
      <c r="W47" s="3">
        <v>0</v>
      </c>
    </row>
    <row r="48" spans="2:23">
      <c r="B48" s="3">
        <v>43</v>
      </c>
      <c r="C48" s="484"/>
      <c r="D48" s="3" t="s">
        <v>319</v>
      </c>
      <c r="E48" s="3" t="s">
        <v>331</v>
      </c>
      <c r="F48" s="3"/>
      <c r="G48" s="3"/>
      <c r="H48" s="3"/>
      <c r="I48" s="3"/>
      <c r="J48" s="3"/>
      <c r="K48" s="245" t="s">
        <v>533</v>
      </c>
      <c r="L48" s="245" t="s">
        <v>533</v>
      </c>
      <c r="M48" s="3" t="s">
        <v>534</v>
      </c>
      <c r="N48" s="113" t="s">
        <v>372</v>
      </c>
      <c r="O48" s="3" t="s">
        <v>132</v>
      </c>
      <c r="P48" s="3">
        <v>11</v>
      </c>
      <c r="Q48" s="3" t="b">
        <v>0</v>
      </c>
      <c r="R48" s="3" t="b">
        <v>0</v>
      </c>
      <c r="S48" s="3" t="b">
        <v>1</v>
      </c>
      <c r="T48" s="3" t="s">
        <v>138</v>
      </c>
      <c r="U48" s="3" t="s">
        <v>152</v>
      </c>
      <c r="V48" s="3" t="s">
        <v>149</v>
      </c>
      <c r="W48" s="3">
        <v>0</v>
      </c>
    </row>
    <row r="49" spans="2:23">
      <c r="B49" s="3">
        <v>44</v>
      </c>
      <c r="C49" s="484"/>
      <c r="D49" s="3" t="s">
        <v>320</v>
      </c>
      <c r="E49" s="3" t="s">
        <v>331</v>
      </c>
      <c r="F49" s="3" t="s">
        <v>578</v>
      </c>
      <c r="G49" s="113" t="s">
        <v>113</v>
      </c>
      <c r="H49" s="3"/>
      <c r="I49" s="3" t="s">
        <v>551</v>
      </c>
      <c r="J49" s="3" t="s">
        <v>577</v>
      </c>
      <c r="K49" s="277" t="s">
        <v>829</v>
      </c>
      <c r="L49" s="245" t="s">
        <v>533</v>
      </c>
      <c r="M49" s="3" t="s">
        <v>534</v>
      </c>
      <c r="N49" s="113" t="s">
        <v>581</v>
      </c>
      <c r="O49" s="3" t="s">
        <v>132</v>
      </c>
      <c r="P49" s="3">
        <v>11</v>
      </c>
      <c r="Q49" s="3" t="b">
        <v>0</v>
      </c>
      <c r="R49" s="3" t="b">
        <v>0</v>
      </c>
      <c r="S49" s="3" t="b">
        <v>1</v>
      </c>
      <c r="T49" s="3" t="s">
        <v>138</v>
      </c>
      <c r="U49" s="3" t="s">
        <v>152</v>
      </c>
      <c r="V49" s="3" t="s">
        <v>149</v>
      </c>
      <c r="W49" s="3">
        <v>0</v>
      </c>
    </row>
    <row r="50" spans="2:23">
      <c r="B50" s="3">
        <v>45</v>
      </c>
      <c r="C50" s="484"/>
      <c r="D50" s="3" t="s">
        <v>321</v>
      </c>
      <c r="E50" s="3" t="s">
        <v>331</v>
      </c>
      <c r="F50" s="3"/>
      <c r="G50" s="3"/>
      <c r="H50" s="3"/>
      <c r="I50" s="3"/>
      <c r="J50" s="3"/>
      <c r="K50" s="245" t="s">
        <v>533</v>
      </c>
      <c r="L50" s="245" t="s">
        <v>533</v>
      </c>
      <c r="M50" s="3" t="s">
        <v>534</v>
      </c>
      <c r="N50" s="113" t="s">
        <v>580</v>
      </c>
      <c r="O50" s="3" t="s">
        <v>132</v>
      </c>
      <c r="P50" s="3">
        <v>11</v>
      </c>
      <c r="Q50" s="3" t="b">
        <v>0</v>
      </c>
      <c r="R50" s="3" t="b">
        <v>0</v>
      </c>
      <c r="S50" s="3" t="b">
        <v>1</v>
      </c>
      <c r="T50" s="3" t="s">
        <v>138</v>
      </c>
      <c r="U50" s="3" t="s">
        <v>152</v>
      </c>
      <c r="V50" s="3" t="s">
        <v>149</v>
      </c>
      <c r="W50" s="3">
        <v>0</v>
      </c>
    </row>
    <row r="51" spans="2:23">
      <c r="B51" s="3">
        <v>46</v>
      </c>
      <c r="C51" s="484"/>
      <c r="D51" s="3" t="s">
        <v>343</v>
      </c>
      <c r="E51" s="3" t="s">
        <v>329</v>
      </c>
      <c r="F51" s="3" t="s">
        <v>518</v>
      </c>
      <c r="G51" s="113" t="s">
        <v>113</v>
      </c>
      <c r="H51" s="3"/>
      <c r="I51" s="3" t="s">
        <v>566</v>
      </c>
      <c r="J51" s="3" t="s">
        <v>567</v>
      </c>
      <c r="K51" s="277" t="s">
        <v>870</v>
      </c>
      <c r="L51" s="245" t="s">
        <v>533</v>
      </c>
      <c r="M51" s="3" t="s">
        <v>532</v>
      </c>
      <c r="N51" s="113" t="s">
        <v>1030</v>
      </c>
      <c r="O51" s="3" t="s">
        <v>132</v>
      </c>
      <c r="P51" s="3">
        <v>11</v>
      </c>
      <c r="Q51" s="3" t="b">
        <v>0</v>
      </c>
      <c r="R51" s="3" t="b">
        <v>0</v>
      </c>
      <c r="S51" s="3" t="b">
        <v>1</v>
      </c>
      <c r="T51" s="3" t="s">
        <v>136</v>
      </c>
      <c r="U51" s="3" t="s">
        <v>152</v>
      </c>
      <c r="V51" s="3" t="s">
        <v>149</v>
      </c>
      <c r="W51" s="3">
        <v>0</v>
      </c>
    </row>
    <row r="52" spans="2:23">
      <c r="B52" s="3">
        <v>47</v>
      </c>
      <c r="C52" s="484"/>
      <c r="D52" s="3" t="s">
        <v>297</v>
      </c>
      <c r="E52" s="3" t="s">
        <v>329</v>
      </c>
      <c r="F52" s="3" t="s">
        <v>519</v>
      </c>
      <c r="G52" s="113" t="s">
        <v>113</v>
      </c>
      <c r="H52" s="3"/>
      <c r="I52" s="3" t="s">
        <v>566</v>
      </c>
      <c r="J52" s="3" t="s">
        <v>567</v>
      </c>
      <c r="K52" s="277" t="s">
        <v>870</v>
      </c>
      <c r="L52" s="245" t="s">
        <v>533</v>
      </c>
      <c r="M52" s="3" t="s">
        <v>534</v>
      </c>
      <c r="N52" s="113" t="s">
        <v>1031</v>
      </c>
      <c r="O52" s="3" t="s">
        <v>132</v>
      </c>
      <c r="P52" s="3">
        <v>11</v>
      </c>
      <c r="Q52" s="3" t="b">
        <v>0</v>
      </c>
      <c r="R52" s="3" t="b">
        <v>0</v>
      </c>
      <c r="S52" s="3" t="b">
        <v>1</v>
      </c>
      <c r="T52" s="3" t="s">
        <v>136</v>
      </c>
      <c r="U52" s="3" t="s">
        <v>153</v>
      </c>
      <c r="V52" s="3" t="s">
        <v>149</v>
      </c>
      <c r="W52" s="3">
        <v>0</v>
      </c>
    </row>
    <row r="53" spans="2:23">
      <c r="B53" s="3">
        <v>48</v>
      </c>
      <c r="C53" s="484"/>
      <c r="D53" s="3" t="s">
        <v>322</v>
      </c>
      <c r="E53" s="3" t="s">
        <v>331</v>
      </c>
      <c r="F53" s="3" t="s">
        <v>579</v>
      </c>
      <c r="G53" s="113" t="s">
        <v>113</v>
      </c>
      <c r="H53" s="3"/>
      <c r="I53" s="3" t="s">
        <v>551</v>
      </c>
      <c r="J53" s="3" t="s">
        <v>1047</v>
      </c>
      <c r="K53" s="277" t="s">
        <v>872</v>
      </c>
      <c r="L53" s="245" t="s">
        <v>533</v>
      </c>
      <c r="M53" s="3" t="s">
        <v>534</v>
      </c>
      <c r="N53" s="113" t="s">
        <v>590</v>
      </c>
      <c r="O53" s="3" t="s">
        <v>132</v>
      </c>
      <c r="P53" s="3">
        <v>11</v>
      </c>
      <c r="Q53" s="3" t="b">
        <v>0</v>
      </c>
      <c r="R53" s="3" t="b">
        <v>0</v>
      </c>
      <c r="S53" s="3" t="b">
        <v>1</v>
      </c>
      <c r="T53" s="3" t="s">
        <v>138</v>
      </c>
      <c r="U53" s="3" t="s">
        <v>152</v>
      </c>
      <c r="V53" s="3" t="s">
        <v>149</v>
      </c>
      <c r="W53" s="3">
        <v>0</v>
      </c>
    </row>
    <row r="54" spans="2:23">
      <c r="B54" s="3">
        <v>49</v>
      </c>
      <c r="C54" s="484"/>
      <c r="D54" s="3" t="s">
        <v>323</v>
      </c>
      <c r="E54" s="3" t="s">
        <v>331</v>
      </c>
      <c r="F54" s="3" t="s">
        <v>518</v>
      </c>
      <c r="G54" s="113" t="s">
        <v>113</v>
      </c>
      <c r="H54" s="3"/>
      <c r="I54" s="3" t="s">
        <v>566</v>
      </c>
      <c r="J54" s="3" t="s">
        <v>567</v>
      </c>
      <c r="K54" s="277" t="s">
        <v>870</v>
      </c>
      <c r="L54" s="245" t="s">
        <v>533</v>
      </c>
      <c r="M54" s="3" t="s">
        <v>534</v>
      </c>
      <c r="N54" s="113" t="s">
        <v>587</v>
      </c>
      <c r="O54" s="3" t="s">
        <v>132</v>
      </c>
      <c r="P54" s="3">
        <v>11</v>
      </c>
      <c r="Q54" s="3" t="b">
        <v>0</v>
      </c>
      <c r="R54" s="3" t="b">
        <v>0</v>
      </c>
      <c r="S54" s="3" t="b">
        <v>1</v>
      </c>
      <c r="T54" s="3" t="s">
        <v>138</v>
      </c>
      <c r="U54" s="3" t="s">
        <v>152</v>
      </c>
      <c r="V54" s="3" t="s">
        <v>149</v>
      </c>
      <c r="W54" s="3">
        <v>0</v>
      </c>
    </row>
    <row r="55" spans="2:23">
      <c r="B55" s="3">
        <v>50</v>
      </c>
      <c r="C55" s="484"/>
      <c r="D55" s="3" t="s">
        <v>324</v>
      </c>
      <c r="E55" s="3" t="s">
        <v>331</v>
      </c>
      <c r="F55" s="3"/>
      <c r="G55" s="3"/>
      <c r="H55" s="3"/>
      <c r="I55" s="3"/>
      <c r="J55" s="3"/>
      <c r="K55" s="245" t="s">
        <v>533</v>
      </c>
      <c r="L55" s="245" t="s">
        <v>533</v>
      </c>
      <c r="M55" s="3" t="s">
        <v>534</v>
      </c>
      <c r="N55" s="113" t="s">
        <v>1032</v>
      </c>
      <c r="O55" s="3" t="s">
        <v>132</v>
      </c>
      <c r="P55" s="3">
        <v>11</v>
      </c>
      <c r="Q55" s="3" t="b">
        <v>0</v>
      </c>
      <c r="R55" s="3" t="b">
        <v>0</v>
      </c>
      <c r="S55" s="3" t="b">
        <v>1</v>
      </c>
      <c r="T55" s="3" t="s">
        <v>138</v>
      </c>
      <c r="U55" s="3" t="s">
        <v>152</v>
      </c>
      <c r="V55" s="3" t="s">
        <v>149</v>
      </c>
      <c r="W55" s="3">
        <v>0</v>
      </c>
    </row>
    <row r="56" spans="2:23">
      <c r="B56" s="3">
        <v>51</v>
      </c>
      <c r="C56" s="484"/>
      <c r="D56" s="3" t="s">
        <v>325</v>
      </c>
      <c r="E56" s="3" t="s">
        <v>331</v>
      </c>
      <c r="F56" s="3"/>
      <c r="G56" s="3"/>
      <c r="H56" s="3"/>
      <c r="I56" s="3"/>
      <c r="J56" s="3"/>
      <c r="K56" s="245" t="s">
        <v>533</v>
      </c>
      <c r="L56" s="245" t="s">
        <v>533</v>
      </c>
      <c r="M56" s="3" t="s">
        <v>534</v>
      </c>
      <c r="N56" s="113" t="s">
        <v>1033</v>
      </c>
      <c r="O56" s="3" t="s">
        <v>132</v>
      </c>
      <c r="P56" s="3">
        <v>11</v>
      </c>
      <c r="Q56" s="3" t="b">
        <v>0</v>
      </c>
      <c r="R56" s="3" t="b">
        <v>0</v>
      </c>
      <c r="S56" s="3" t="b">
        <v>1</v>
      </c>
      <c r="T56" s="3" t="s">
        <v>138</v>
      </c>
      <c r="U56" s="3" t="s">
        <v>152</v>
      </c>
      <c r="V56" s="3" t="s">
        <v>149</v>
      </c>
      <c r="W56" s="3">
        <v>0</v>
      </c>
    </row>
    <row r="57" spans="2:23">
      <c r="B57" s="3">
        <v>52</v>
      </c>
      <c r="C57" s="484"/>
      <c r="D57" s="3" t="s">
        <v>326</v>
      </c>
      <c r="E57" s="3" t="s">
        <v>331</v>
      </c>
      <c r="F57" s="3"/>
      <c r="G57" s="3"/>
      <c r="H57" s="3"/>
      <c r="I57" s="3"/>
      <c r="J57" s="3"/>
      <c r="K57" s="245" t="s">
        <v>533</v>
      </c>
      <c r="L57" s="245" t="s">
        <v>533</v>
      </c>
      <c r="M57" s="3" t="s">
        <v>534</v>
      </c>
      <c r="N57" s="113" t="s">
        <v>583</v>
      </c>
      <c r="O57" s="3" t="s">
        <v>132</v>
      </c>
      <c r="P57" s="3">
        <v>11</v>
      </c>
      <c r="Q57" s="3" t="b">
        <v>0</v>
      </c>
      <c r="R57" s="3" t="b">
        <v>0</v>
      </c>
      <c r="S57" s="3" t="b">
        <v>1</v>
      </c>
      <c r="T57" s="3" t="s">
        <v>138</v>
      </c>
      <c r="U57" s="3" t="s">
        <v>152</v>
      </c>
      <c r="V57" s="3" t="s">
        <v>149</v>
      </c>
      <c r="W57" s="3">
        <v>0</v>
      </c>
    </row>
    <row r="58" spans="2:23">
      <c r="B58" s="3">
        <v>53</v>
      </c>
      <c r="C58" s="484"/>
      <c r="D58" s="3" t="s">
        <v>327</v>
      </c>
      <c r="E58" s="3" t="s">
        <v>331</v>
      </c>
      <c r="F58" s="3"/>
      <c r="G58" s="3"/>
      <c r="H58" s="3"/>
      <c r="I58" s="3"/>
      <c r="J58" s="3"/>
      <c r="K58" s="245" t="s">
        <v>533</v>
      </c>
      <c r="L58" s="245" t="s">
        <v>533</v>
      </c>
      <c r="M58" s="3" t="s">
        <v>534</v>
      </c>
      <c r="N58" s="113" t="s">
        <v>582</v>
      </c>
      <c r="O58" s="3" t="s">
        <v>132</v>
      </c>
      <c r="P58" s="3">
        <v>11</v>
      </c>
      <c r="Q58" s="3" t="b">
        <v>0</v>
      </c>
      <c r="R58" s="3" t="b">
        <v>0</v>
      </c>
      <c r="S58" s="3" t="b">
        <v>1</v>
      </c>
      <c r="T58" s="3" t="s">
        <v>138</v>
      </c>
      <c r="U58" s="3" t="s">
        <v>152</v>
      </c>
      <c r="V58" s="3" t="s">
        <v>149</v>
      </c>
      <c r="W58" s="3">
        <v>0</v>
      </c>
    </row>
    <row r="59" spans="2:23">
      <c r="B59" s="3">
        <v>54</v>
      </c>
      <c r="C59" s="113" t="s">
        <v>103</v>
      </c>
      <c r="D59" s="3" t="s">
        <v>294</v>
      </c>
      <c r="E59" s="3" t="s">
        <v>329</v>
      </c>
      <c r="F59" s="3" t="s">
        <v>348</v>
      </c>
      <c r="G59" s="113" t="s">
        <v>113</v>
      </c>
      <c r="H59" s="3" t="s">
        <v>341</v>
      </c>
      <c r="I59" s="3" t="s">
        <v>537</v>
      </c>
      <c r="J59" s="3" t="s">
        <v>538</v>
      </c>
      <c r="K59" s="247" t="s">
        <v>1046</v>
      </c>
      <c r="L59" s="245" t="s">
        <v>533</v>
      </c>
      <c r="M59" s="3" t="s">
        <v>532</v>
      </c>
      <c r="N59" s="113" t="s">
        <v>869</v>
      </c>
      <c r="O59" s="3" t="s">
        <v>132</v>
      </c>
      <c r="P59" s="3">
        <v>11</v>
      </c>
      <c r="Q59" s="3" t="b">
        <v>0</v>
      </c>
      <c r="R59" s="3" t="b">
        <v>1</v>
      </c>
      <c r="S59" s="3" t="b">
        <v>0</v>
      </c>
      <c r="T59" s="3" t="s">
        <v>136</v>
      </c>
      <c r="U59" s="3" t="s">
        <v>151</v>
      </c>
      <c r="V59" s="3" t="s">
        <v>149</v>
      </c>
      <c r="W59" s="3">
        <v>0</v>
      </c>
    </row>
    <row r="60" spans="2:23">
      <c r="B60" s="3">
        <v>55</v>
      </c>
      <c r="C60" s="113" t="s">
        <v>339</v>
      </c>
      <c r="D60" s="3" t="s">
        <v>295</v>
      </c>
      <c r="E60" s="3" t="s">
        <v>329</v>
      </c>
      <c r="F60" s="3" t="s">
        <v>348</v>
      </c>
      <c r="G60" s="113" t="s">
        <v>113</v>
      </c>
      <c r="H60" s="3" t="s">
        <v>341</v>
      </c>
      <c r="I60" s="3" t="s">
        <v>537</v>
      </c>
      <c r="J60" s="3" t="s">
        <v>538</v>
      </c>
      <c r="K60" s="247" t="s">
        <v>1045</v>
      </c>
      <c r="L60" s="245" t="s">
        <v>533</v>
      </c>
      <c r="M60" s="3" t="s">
        <v>532</v>
      </c>
      <c r="N60" s="113" t="s">
        <v>871</v>
      </c>
      <c r="O60" s="3" t="s">
        <v>132</v>
      </c>
      <c r="P60" s="3">
        <v>11</v>
      </c>
      <c r="Q60" s="3" t="b">
        <v>0</v>
      </c>
      <c r="R60" s="3" t="b">
        <v>1</v>
      </c>
      <c r="S60" s="3" t="b">
        <v>0</v>
      </c>
      <c r="T60" s="3" t="s">
        <v>136</v>
      </c>
      <c r="U60" s="3" t="s">
        <v>151</v>
      </c>
      <c r="V60" s="3" t="s">
        <v>149</v>
      </c>
      <c r="W60" s="3">
        <v>0</v>
      </c>
    </row>
    <row r="61" spans="2:23">
      <c r="B61" s="3">
        <v>56</v>
      </c>
      <c r="C61" s="113" t="s">
        <v>104</v>
      </c>
      <c r="D61" s="3" t="s">
        <v>296</v>
      </c>
      <c r="E61" s="3" t="s">
        <v>329</v>
      </c>
      <c r="F61" s="3"/>
      <c r="G61" s="3"/>
      <c r="H61" s="3"/>
      <c r="I61" s="3"/>
      <c r="J61" s="3"/>
      <c r="K61" s="245" t="s">
        <v>533</v>
      </c>
      <c r="L61" s="245" t="s">
        <v>533</v>
      </c>
      <c r="M61" s="3" t="s">
        <v>532</v>
      </c>
      <c r="N61" s="113" t="s">
        <v>866</v>
      </c>
      <c r="O61" s="3" t="s">
        <v>132</v>
      </c>
      <c r="P61" s="3">
        <v>11</v>
      </c>
      <c r="Q61" s="3" t="b">
        <v>0</v>
      </c>
      <c r="R61" s="3" t="b">
        <v>1</v>
      </c>
      <c r="S61" s="3" t="b">
        <v>0</v>
      </c>
      <c r="T61" s="3" t="s">
        <v>136</v>
      </c>
      <c r="U61" s="3" t="s">
        <v>151</v>
      </c>
      <c r="V61" s="3" t="s">
        <v>149</v>
      </c>
      <c r="W61" s="3">
        <v>0</v>
      </c>
    </row>
    <row r="62" spans="2:23">
      <c r="B62" s="3">
        <v>57</v>
      </c>
      <c r="C62" s="113" t="s">
        <v>340</v>
      </c>
      <c r="D62" s="3" t="s">
        <v>874</v>
      </c>
      <c r="E62" s="3" t="s">
        <v>329</v>
      </c>
      <c r="F62" s="3"/>
      <c r="G62" s="113"/>
      <c r="H62" s="3"/>
      <c r="I62" s="3"/>
      <c r="J62" s="3"/>
      <c r="K62" s="247" t="s">
        <v>533</v>
      </c>
      <c r="L62" s="245" t="s">
        <v>533</v>
      </c>
      <c r="M62" s="3" t="s">
        <v>532</v>
      </c>
      <c r="N62" s="113" t="s">
        <v>1143</v>
      </c>
      <c r="O62" s="3" t="s">
        <v>132</v>
      </c>
      <c r="P62" s="3">
        <v>11</v>
      </c>
      <c r="Q62" s="3" t="b">
        <v>0</v>
      </c>
      <c r="R62" s="3" t="b">
        <v>1</v>
      </c>
      <c r="S62" s="3" t="b">
        <v>0</v>
      </c>
      <c r="T62" s="3" t="s">
        <v>136</v>
      </c>
      <c r="U62" s="3" t="s">
        <v>151</v>
      </c>
      <c r="V62" s="3" t="s">
        <v>149</v>
      </c>
      <c r="W62" s="3">
        <v>0</v>
      </c>
    </row>
  </sheetData>
  <autoFilter ref="C5:W62" xr:uid="{F4FEDD0A-85ED-4491-88CC-7FE845ABDBE8}"/>
  <mergeCells count="22">
    <mergeCell ref="B3:B4"/>
    <mergeCell ref="C6:C10"/>
    <mergeCell ref="C11:C20"/>
    <mergeCell ref="C37:C58"/>
    <mergeCell ref="C21:C26"/>
    <mergeCell ref="C27:C31"/>
    <mergeCell ref="C32:C36"/>
    <mergeCell ref="C3:C4"/>
    <mergeCell ref="D3:D4"/>
    <mergeCell ref="W3:W4"/>
    <mergeCell ref="M3:M4"/>
    <mergeCell ref="E3:E4"/>
    <mergeCell ref="U3:U4"/>
    <mergeCell ref="V3:V4"/>
    <mergeCell ref="R3:R4"/>
    <mergeCell ref="S3:S4"/>
    <mergeCell ref="T3:T4"/>
    <mergeCell ref="N3:N4"/>
    <mergeCell ref="O3:O4"/>
    <mergeCell ref="P3:P4"/>
    <mergeCell ref="Q3:Q4"/>
    <mergeCell ref="F3:L3"/>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2C237-F57D-44A3-B7F8-B0CB1BAC3D9A}">
  <sheetPr codeName="Sheet8"/>
  <dimension ref="B2:F130"/>
  <sheetViews>
    <sheetView workbookViewId="0">
      <pane ySplit="2" topLeftCell="A3" activePane="bottomLeft" state="frozen"/>
      <selection activeCell="F7" sqref="F7:P7"/>
      <selection pane="bottomLeft" activeCell="F7" sqref="F7:P7"/>
    </sheetView>
  </sheetViews>
  <sheetFormatPr defaultColWidth="9" defaultRowHeight="17.399999999999999"/>
  <cols>
    <col min="1" max="1" width="9" style="1"/>
    <col min="2" max="2" width="21.59765625" style="1" bestFit="1" customWidth="1"/>
    <col min="3" max="3" width="43.09765625" style="1" bestFit="1" customWidth="1"/>
    <col min="4" max="4" width="13.19921875" style="1" bestFit="1" customWidth="1"/>
    <col min="5" max="5" width="66.69921875" style="1" customWidth="1"/>
    <col min="6" max="6" width="82.3984375" style="1" customWidth="1"/>
    <col min="7" max="16384" width="9" style="1"/>
  </cols>
  <sheetData>
    <row r="2" spans="2:6">
      <c r="B2" s="111" t="s">
        <v>595</v>
      </c>
      <c r="C2" s="111"/>
      <c r="D2" s="111" t="s">
        <v>139</v>
      </c>
      <c r="E2" s="111" t="s">
        <v>115</v>
      </c>
      <c r="F2" s="111" t="s">
        <v>631</v>
      </c>
    </row>
    <row r="3" spans="2:6" ht="34.799999999999997">
      <c r="B3" s="481" t="s">
        <v>615</v>
      </c>
      <c r="C3" s="3" t="s">
        <v>616</v>
      </c>
      <c r="D3" s="3" t="s">
        <v>596</v>
      </c>
      <c r="E3" s="127" t="s">
        <v>1049</v>
      </c>
      <c r="F3" s="123" t="s">
        <v>878</v>
      </c>
    </row>
    <row r="4" spans="2:6">
      <c r="B4" s="482"/>
      <c r="C4" s="3" t="s">
        <v>617</v>
      </c>
      <c r="D4" s="3" t="s">
        <v>597</v>
      </c>
      <c r="E4" s="3" t="s">
        <v>598</v>
      </c>
      <c r="F4" s="3" t="s">
        <v>632</v>
      </c>
    </row>
    <row r="5" spans="2:6">
      <c r="B5" s="482"/>
      <c r="C5" s="3" t="s">
        <v>618</v>
      </c>
      <c r="D5" s="3" t="s">
        <v>599</v>
      </c>
      <c r="E5" s="3" t="s">
        <v>600</v>
      </c>
      <c r="F5" s="3" t="s">
        <v>632</v>
      </c>
    </row>
    <row r="6" spans="2:6">
      <c r="B6" s="482"/>
      <c r="C6" s="3" t="s">
        <v>619</v>
      </c>
      <c r="D6" s="3" t="s">
        <v>601</v>
      </c>
      <c r="E6" s="3" t="s">
        <v>602</v>
      </c>
      <c r="F6" s="3" t="s">
        <v>632</v>
      </c>
    </row>
    <row r="7" spans="2:6">
      <c r="B7" s="482"/>
      <c r="C7" s="3" t="s">
        <v>620</v>
      </c>
      <c r="D7" s="3" t="s">
        <v>603</v>
      </c>
      <c r="E7" s="3" t="s">
        <v>604</v>
      </c>
      <c r="F7" s="3" t="s">
        <v>632</v>
      </c>
    </row>
    <row r="8" spans="2:6">
      <c r="B8" s="482"/>
      <c r="C8" s="3" t="s">
        <v>621</v>
      </c>
      <c r="D8" s="3" t="s">
        <v>605</v>
      </c>
      <c r="E8" s="3" t="s">
        <v>606</v>
      </c>
      <c r="F8" s="3" t="s">
        <v>632</v>
      </c>
    </row>
    <row r="9" spans="2:6">
      <c r="B9" s="482"/>
      <c r="C9" s="3" t="s">
        <v>622</v>
      </c>
      <c r="D9" s="3" t="s">
        <v>607</v>
      </c>
      <c r="E9" s="3" t="s">
        <v>608</v>
      </c>
      <c r="F9" s="3" t="s">
        <v>632</v>
      </c>
    </row>
    <row r="10" spans="2:6">
      <c r="B10" s="482"/>
      <c r="C10" s="3" t="s">
        <v>623</v>
      </c>
      <c r="D10" s="3" t="s">
        <v>609</v>
      </c>
      <c r="E10" s="3" t="s">
        <v>610</v>
      </c>
      <c r="F10" s="3" t="s">
        <v>632</v>
      </c>
    </row>
    <row r="11" spans="2:6">
      <c r="B11" s="482"/>
      <c r="C11" s="3" t="s">
        <v>624</v>
      </c>
      <c r="D11" s="3" t="s">
        <v>611</v>
      </c>
      <c r="E11" s="127" t="s">
        <v>830</v>
      </c>
      <c r="F11" s="3" t="s">
        <v>633</v>
      </c>
    </row>
    <row r="12" spans="2:6">
      <c r="B12" s="482"/>
      <c r="C12" s="3" t="s">
        <v>625</v>
      </c>
      <c r="D12" s="3" t="s">
        <v>612</v>
      </c>
      <c r="E12" s="127" t="s">
        <v>1050</v>
      </c>
      <c r="F12" s="3" t="s">
        <v>880</v>
      </c>
    </row>
    <row r="13" spans="2:6">
      <c r="B13" s="482"/>
      <c r="C13" s="3" t="s">
        <v>626</v>
      </c>
      <c r="D13" s="3" t="s">
        <v>613</v>
      </c>
      <c r="E13" s="3" t="s">
        <v>614</v>
      </c>
      <c r="F13" s="3" t="s">
        <v>632</v>
      </c>
    </row>
    <row r="14" spans="2:6">
      <c r="B14" s="482"/>
      <c r="C14" s="3" t="s">
        <v>627</v>
      </c>
      <c r="D14" s="3" t="s">
        <v>1055</v>
      </c>
      <c r="E14" s="127" t="s">
        <v>1051</v>
      </c>
      <c r="F14" s="3" t="s">
        <v>879</v>
      </c>
    </row>
    <row r="15" spans="2:6">
      <c r="B15" s="482"/>
      <c r="C15" s="3" t="s">
        <v>628</v>
      </c>
      <c r="D15" s="3" t="s">
        <v>1056</v>
      </c>
      <c r="E15" s="127" t="s">
        <v>875</v>
      </c>
      <c r="F15" s="3" t="s">
        <v>1054</v>
      </c>
    </row>
    <row r="16" spans="2:6">
      <c r="B16" s="482"/>
      <c r="C16" s="3" t="s">
        <v>629</v>
      </c>
      <c r="D16" s="3" t="s">
        <v>876</v>
      </c>
      <c r="E16" s="127" t="s">
        <v>1052</v>
      </c>
      <c r="F16" s="3" t="s">
        <v>633</v>
      </c>
    </row>
    <row r="17" spans="2:6">
      <c r="B17" s="483"/>
      <c r="C17" s="3" t="s">
        <v>630</v>
      </c>
      <c r="D17" s="3" t="s">
        <v>877</v>
      </c>
      <c r="E17" s="127" t="s">
        <v>1053</v>
      </c>
      <c r="F17" s="3" t="s">
        <v>633</v>
      </c>
    </row>
    <row r="18" spans="2:6" ht="52.2">
      <c r="B18" s="481" t="s">
        <v>719</v>
      </c>
      <c r="C18" s="3" t="s">
        <v>720</v>
      </c>
      <c r="D18" s="3" t="s">
        <v>634</v>
      </c>
      <c r="E18" s="123" t="s">
        <v>635</v>
      </c>
      <c r="F18" s="3" t="s">
        <v>783</v>
      </c>
    </row>
    <row r="19" spans="2:6" ht="34.799999999999997">
      <c r="B19" s="482"/>
      <c r="C19" s="3" t="s">
        <v>721</v>
      </c>
      <c r="D19" s="3" t="s">
        <v>636</v>
      </c>
      <c r="E19" s="356" t="s">
        <v>947</v>
      </c>
      <c r="F19" s="123" t="s">
        <v>785</v>
      </c>
    </row>
    <row r="20" spans="2:6" ht="34.799999999999997">
      <c r="B20" s="482"/>
      <c r="C20" s="3" t="s">
        <v>722</v>
      </c>
      <c r="D20" s="3" t="s">
        <v>637</v>
      </c>
      <c r="E20" s="356" t="s">
        <v>948</v>
      </c>
      <c r="F20" s="123" t="s">
        <v>785</v>
      </c>
    </row>
    <row r="21" spans="2:6" ht="34.799999999999997">
      <c r="B21" s="482"/>
      <c r="C21" s="3" t="s">
        <v>723</v>
      </c>
      <c r="D21" s="3" t="s">
        <v>638</v>
      </c>
      <c r="E21" s="356" t="s">
        <v>949</v>
      </c>
      <c r="F21" s="123" t="s">
        <v>785</v>
      </c>
    </row>
    <row r="22" spans="2:6" ht="34.799999999999997">
      <c r="B22" s="482"/>
      <c r="C22" s="3" t="s">
        <v>724</v>
      </c>
      <c r="D22" s="3" t="s">
        <v>639</v>
      </c>
      <c r="E22" s="356" t="s">
        <v>950</v>
      </c>
      <c r="F22" s="123" t="s">
        <v>785</v>
      </c>
    </row>
    <row r="23" spans="2:6">
      <c r="B23" s="482"/>
      <c r="C23" s="3" t="s">
        <v>298</v>
      </c>
      <c r="D23" s="3" t="s">
        <v>640</v>
      </c>
      <c r="E23" s="356" t="s">
        <v>831</v>
      </c>
      <c r="F23" s="3" t="s">
        <v>784</v>
      </c>
    </row>
    <row r="24" spans="2:6">
      <c r="B24" s="482"/>
      <c r="C24" s="3" t="s">
        <v>725</v>
      </c>
      <c r="D24" s="3" t="s">
        <v>641</v>
      </c>
      <c r="E24" s="356" t="s">
        <v>832</v>
      </c>
      <c r="F24" s="3" t="s">
        <v>784</v>
      </c>
    </row>
    <row r="25" spans="2:6">
      <c r="B25" s="482"/>
      <c r="C25" s="3" t="s">
        <v>300</v>
      </c>
      <c r="D25" s="3" t="s">
        <v>642</v>
      </c>
      <c r="E25" s="356" t="s">
        <v>833</v>
      </c>
      <c r="F25" s="3" t="s">
        <v>784</v>
      </c>
    </row>
    <row r="26" spans="2:6">
      <c r="B26" s="482"/>
      <c r="C26" s="3" t="s">
        <v>726</v>
      </c>
      <c r="D26" s="3" t="s">
        <v>643</v>
      </c>
      <c r="E26" s="356" t="s">
        <v>834</v>
      </c>
      <c r="F26" s="3" t="s">
        <v>784</v>
      </c>
    </row>
    <row r="27" spans="2:6">
      <c r="B27" s="482"/>
      <c r="C27" s="3" t="s">
        <v>727</v>
      </c>
      <c r="D27" s="3" t="s">
        <v>644</v>
      </c>
      <c r="E27" s="356" t="s">
        <v>835</v>
      </c>
      <c r="F27" s="3" t="s">
        <v>786</v>
      </c>
    </row>
    <row r="28" spans="2:6">
      <c r="B28" s="482"/>
      <c r="C28" s="3" t="s">
        <v>728</v>
      </c>
      <c r="D28" s="3" t="s">
        <v>1094</v>
      </c>
      <c r="E28" s="356" t="s">
        <v>836</v>
      </c>
      <c r="F28" s="3" t="s">
        <v>784</v>
      </c>
    </row>
    <row r="29" spans="2:6">
      <c r="B29" s="482"/>
      <c r="C29" s="3" t="s">
        <v>729</v>
      </c>
      <c r="D29" s="3" t="s">
        <v>645</v>
      </c>
      <c r="E29" s="123" t="s">
        <v>647</v>
      </c>
      <c r="F29" s="3" t="s">
        <v>784</v>
      </c>
    </row>
    <row r="30" spans="2:6">
      <c r="B30" s="482"/>
      <c r="C30" s="3" t="s">
        <v>730</v>
      </c>
      <c r="D30" s="3" t="s">
        <v>646</v>
      </c>
      <c r="E30" s="123" t="s">
        <v>649</v>
      </c>
      <c r="F30" s="3" t="s">
        <v>784</v>
      </c>
    </row>
    <row r="31" spans="2:6">
      <c r="B31" s="482"/>
      <c r="C31" s="3" t="s">
        <v>731</v>
      </c>
      <c r="D31" s="3" t="s">
        <v>648</v>
      </c>
      <c r="E31" s="356" t="s">
        <v>837</v>
      </c>
      <c r="F31" s="3" t="s">
        <v>784</v>
      </c>
    </row>
    <row r="32" spans="2:6">
      <c r="B32" s="482"/>
      <c r="C32" s="3" t="s">
        <v>616</v>
      </c>
      <c r="D32" s="3" t="s">
        <v>650</v>
      </c>
      <c r="E32" s="356" t="s">
        <v>838</v>
      </c>
      <c r="F32" s="3" t="s">
        <v>787</v>
      </c>
    </row>
    <row r="33" spans="2:6">
      <c r="B33" s="482"/>
      <c r="C33" s="3" t="s">
        <v>991</v>
      </c>
      <c r="D33" s="3" t="s">
        <v>651</v>
      </c>
      <c r="E33" s="356" t="s">
        <v>1101</v>
      </c>
      <c r="F33" s="3" t="s">
        <v>992</v>
      </c>
    </row>
    <row r="34" spans="2:6">
      <c r="B34" s="482"/>
      <c r="C34" s="3" t="s">
        <v>732</v>
      </c>
      <c r="D34" s="3" t="s">
        <v>652</v>
      </c>
      <c r="E34" s="356" t="s">
        <v>839</v>
      </c>
      <c r="F34" s="3" t="s">
        <v>784</v>
      </c>
    </row>
    <row r="35" spans="2:6">
      <c r="B35" s="482"/>
      <c r="C35" s="3" t="s">
        <v>733</v>
      </c>
      <c r="D35" s="3" t="s">
        <v>653</v>
      </c>
      <c r="E35" s="123" t="s">
        <v>654</v>
      </c>
      <c r="F35" s="3" t="s">
        <v>784</v>
      </c>
    </row>
    <row r="36" spans="2:6">
      <c r="B36" s="482"/>
      <c r="C36" s="3" t="s">
        <v>734</v>
      </c>
      <c r="D36" s="3" t="s">
        <v>655</v>
      </c>
      <c r="E36" s="123" t="s">
        <v>656</v>
      </c>
      <c r="F36" s="3" t="s">
        <v>784</v>
      </c>
    </row>
    <row r="37" spans="2:6">
      <c r="B37" s="482"/>
      <c r="C37" s="3" t="s">
        <v>735</v>
      </c>
      <c r="D37" s="3" t="s">
        <v>657</v>
      </c>
      <c r="E37" s="123" t="s">
        <v>658</v>
      </c>
      <c r="F37" s="3" t="s">
        <v>784</v>
      </c>
    </row>
    <row r="38" spans="2:6">
      <c r="B38" s="482"/>
      <c r="C38" s="3" t="s">
        <v>736</v>
      </c>
      <c r="D38" s="3" t="s">
        <v>659</v>
      </c>
      <c r="E38" s="123" t="s">
        <v>660</v>
      </c>
      <c r="F38" s="3" t="s">
        <v>784</v>
      </c>
    </row>
    <row r="39" spans="2:6" ht="34.799999999999997">
      <c r="B39" s="482"/>
      <c r="C39" s="3" t="s">
        <v>737</v>
      </c>
      <c r="D39" s="3" t="s">
        <v>661</v>
      </c>
      <c r="E39" s="356" t="s">
        <v>951</v>
      </c>
      <c r="F39" s="123" t="s">
        <v>785</v>
      </c>
    </row>
    <row r="40" spans="2:6" ht="34.799999999999997">
      <c r="B40" s="482"/>
      <c r="C40" s="3" t="s">
        <v>738</v>
      </c>
      <c r="D40" s="3" t="s">
        <v>662</v>
      </c>
      <c r="E40" s="356" t="s">
        <v>952</v>
      </c>
      <c r="F40" s="123" t="s">
        <v>785</v>
      </c>
    </row>
    <row r="41" spans="2:6" ht="34.799999999999997">
      <c r="B41" s="482"/>
      <c r="C41" s="3" t="s">
        <v>739</v>
      </c>
      <c r="D41" s="3" t="s">
        <v>663</v>
      </c>
      <c r="E41" s="356" t="s">
        <v>953</v>
      </c>
      <c r="F41" s="123" t="s">
        <v>785</v>
      </c>
    </row>
    <row r="42" spans="2:6" ht="34.799999999999997">
      <c r="B42" s="482"/>
      <c r="C42" s="3" t="s">
        <v>740</v>
      </c>
      <c r="D42" s="3" t="s">
        <v>664</v>
      </c>
      <c r="E42" s="356" t="s">
        <v>954</v>
      </c>
      <c r="F42" s="123" t="s">
        <v>785</v>
      </c>
    </row>
    <row r="43" spans="2:6" ht="34.799999999999997">
      <c r="B43" s="482"/>
      <c r="C43" s="3" t="s">
        <v>741</v>
      </c>
      <c r="D43" s="3" t="s">
        <v>665</v>
      </c>
      <c r="E43" s="356" t="s">
        <v>955</v>
      </c>
      <c r="F43" s="123" t="s">
        <v>785</v>
      </c>
    </row>
    <row r="44" spans="2:6" ht="52.2">
      <c r="B44" s="482"/>
      <c r="C44" s="3" t="s">
        <v>742</v>
      </c>
      <c r="D44" s="3" t="s">
        <v>666</v>
      </c>
      <c r="E44" s="356" t="s">
        <v>881</v>
      </c>
      <c r="F44" s="123" t="s">
        <v>788</v>
      </c>
    </row>
    <row r="45" spans="2:6" ht="34.799999999999997">
      <c r="B45" s="482"/>
      <c r="C45" s="3" t="s">
        <v>743</v>
      </c>
      <c r="D45" s="3" t="s">
        <v>667</v>
      </c>
      <c r="E45" s="356" t="s">
        <v>956</v>
      </c>
      <c r="F45" s="123" t="s">
        <v>785</v>
      </c>
    </row>
    <row r="46" spans="2:6" ht="34.799999999999997">
      <c r="B46" s="482"/>
      <c r="C46" s="3" t="s">
        <v>744</v>
      </c>
      <c r="D46" s="3" t="s">
        <v>668</v>
      </c>
      <c r="E46" s="356" t="s">
        <v>957</v>
      </c>
      <c r="F46" s="3" t="s">
        <v>789</v>
      </c>
    </row>
    <row r="47" spans="2:6" ht="34.799999999999997">
      <c r="B47" s="482"/>
      <c r="C47" s="3" t="s">
        <v>1133</v>
      </c>
      <c r="D47" s="3" t="s">
        <v>669</v>
      </c>
      <c r="E47" s="356" t="s">
        <v>1132</v>
      </c>
      <c r="F47" s="3" t="s">
        <v>789</v>
      </c>
    </row>
    <row r="48" spans="2:6" ht="34.799999999999997">
      <c r="B48" s="482"/>
      <c r="C48" s="3" t="s">
        <v>745</v>
      </c>
      <c r="D48" s="3" t="s">
        <v>917</v>
      </c>
      <c r="E48" s="356" t="s">
        <v>1131</v>
      </c>
      <c r="F48" s="123" t="s">
        <v>933</v>
      </c>
    </row>
    <row r="49" spans="2:6">
      <c r="B49" s="482"/>
      <c r="C49" s="3" t="s">
        <v>746</v>
      </c>
      <c r="D49" s="3" t="s">
        <v>670</v>
      </c>
      <c r="E49" s="356" t="s">
        <v>1134</v>
      </c>
      <c r="F49" s="3" t="s">
        <v>790</v>
      </c>
    </row>
    <row r="50" spans="2:6">
      <c r="B50" s="482"/>
      <c r="C50" s="3" t="s">
        <v>747</v>
      </c>
      <c r="D50" s="3" t="s">
        <v>671</v>
      </c>
      <c r="E50" s="356" t="s">
        <v>1135</v>
      </c>
      <c r="F50" s="3" t="s">
        <v>789</v>
      </c>
    </row>
    <row r="51" spans="2:6" ht="34.799999999999997">
      <c r="B51" s="482"/>
      <c r="C51" s="3" t="s">
        <v>748</v>
      </c>
      <c r="D51" s="3" t="s">
        <v>672</v>
      </c>
      <c r="E51" s="356" t="s">
        <v>1136</v>
      </c>
      <c r="F51" s="123" t="s">
        <v>1020</v>
      </c>
    </row>
    <row r="52" spans="2:6" ht="34.799999999999997">
      <c r="B52" s="482"/>
      <c r="C52" s="3" t="s">
        <v>627</v>
      </c>
      <c r="D52" s="3" t="s">
        <v>918</v>
      </c>
      <c r="E52" s="356" t="s">
        <v>1137</v>
      </c>
      <c r="F52" s="3" t="s">
        <v>791</v>
      </c>
    </row>
    <row r="53" spans="2:6" ht="34.799999999999997">
      <c r="B53" s="482"/>
      <c r="C53" s="3" t="s">
        <v>749</v>
      </c>
      <c r="D53" s="3" t="s">
        <v>919</v>
      </c>
      <c r="E53" s="356" t="s">
        <v>1102</v>
      </c>
      <c r="F53" s="123" t="s">
        <v>825</v>
      </c>
    </row>
    <row r="54" spans="2:6">
      <c r="B54" s="482"/>
      <c r="C54" s="3" t="s">
        <v>750</v>
      </c>
      <c r="D54" s="3" t="s">
        <v>673</v>
      </c>
      <c r="E54" s="123" t="s">
        <v>1103</v>
      </c>
      <c r="F54" s="3" t="s">
        <v>784</v>
      </c>
    </row>
    <row r="55" spans="2:6">
      <c r="B55" s="482"/>
      <c r="C55" s="3" t="s">
        <v>751</v>
      </c>
      <c r="D55" s="3" t="s">
        <v>675</v>
      </c>
      <c r="E55" s="123" t="s">
        <v>674</v>
      </c>
      <c r="F55" s="3" t="s">
        <v>784</v>
      </c>
    </row>
    <row r="56" spans="2:6">
      <c r="B56" s="482"/>
      <c r="C56" s="3" t="s">
        <v>752</v>
      </c>
      <c r="D56" s="3" t="s">
        <v>676</v>
      </c>
      <c r="E56" s="356" t="s">
        <v>1104</v>
      </c>
      <c r="F56" s="3" t="s">
        <v>792</v>
      </c>
    </row>
    <row r="57" spans="2:6">
      <c r="B57" s="482"/>
      <c r="C57" s="3" t="s">
        <v>753</v>
      </c>
      <c r="D57" s="3" t="s">
        <v>677</v>
      </c>
      <c r="E57" s="356" t="s">
        <v>1105</v>
      </c>
      <c r="F57" s="3" t="s">
        <v>792</v>
      </c>
    </row>
    <row r="58" spans="2:6">
      <c r="B58" s="482"/>
      <c r="C58" s="3" t="s">
        <v>754</v>
      </c>
      <c r="D58" s="3" t="s">
        <v>920</v>
      </c>
      <c r="E58" s="356" t="s">
        <v>1106</v>
      </c>
      <c r="F58" s="3" t="s">
        <v>792</v>
      </c>
    </row>
    <row r="59" spans="2:6">
      <c r="B59" s="482"/>
      <c r="C59" s="3" t="s">
        <v>755</v>
      </c>
      <c r="D59" s="3" t="s">
        <v>678</v>
      </c>
      <c r="E59" s="356" t="s">
        <v>1107</v>
      </c>
      <c r="F59" s="3" t="s">
        <v>784</v>
      </c>
    </row>
    <row r="60" spans="2:6">
      <c r="B60" s="482"/>
      <c r="C60" s="3" t="s">
        <v>756</v>
      </c>
      <c r="D60" s="3" t="s">
        <v>679</v>
      </c>
      <c r="E60" s="356" t="s">
        <v>1108</v>
      </c>
      <c r="F60" s="3" t="s">
        <v>784</v>
      </c>
    </row>
    <row r="61" spans="2:6">
      <c r="B61" s="482"/>
      <c r="C61" s="3" t="s">
        <v>757</v>
      </c>
      <c r="D61" s="3" t="s">
        <v>680</v>
      </c>
      <c r="E61" s="356" t="s">
        <v>1109</v>
      </c>
      <c r="F61" s="3" t="s">
        <v>793</v>
      </c>
    </row>
    <row r="62" spans="2:6">
      <c r="B62" s="482"/>
      <c r="C62" s="3" t="s">
        <v>758</v>
      </c>
      <c r="D62" s="3" t="s">
        <v>681</v>
      </c>
      <c r="E62" s="356" t="s">
        <v>1110</v>
      </c>
      <c r="F62" s="3" t="s">
        <v>793</v>
      </c>
    </row>
    <row r="63" spans="2:6">
      <c r="B63" s="482"/>
      <c r="C63" s="3" t="s">
        <v>759</v>
      </c>
      <c r="D63" s="3" t="s">
        <v>682</v>
      </c>
      <c r="E63" s="356" t="s">
        <v>1111</v>
      </c>
      <c r="F63" s="3" t="s">
        <v>794</v>
      </c>
    </row>
    <row r="64" spans="2:6">
      <c r="B64" s="482"/>
      <c r="C64" s="3" t="s">
        <v>760</v>
      </c>
      <c r="D64" s="3" t="s">
        <v>683</v>
      </c>
      <c r="E64" s="356" t="s">
        <v>942</v>
      </c>
      <c r="F64" s="3" t="s">
        <v>794</v>
      </c>
    </row>
    <row r="65" spans="2:6">
      <c r="B65" s="482"/>
      <c r="C65" s="3" t="s">
        <v>761</v>
      </c>
      <c r="D65" s="3" t="s">
        <v>684</v>
      </c>
      <c r="E65" s="356" t="s">
        <v>943</v>
      </c>
      <c r="F65" s="3" t="s">
        <v>794</v>
      </c>
    </row>
    <row r="66" spans="2:6">
      <c r="B66" s="482"/>
      <c r="C66" s="3" t="s">
        <v>762</v>
      </c>
      <c r="D66" s="3" t="s">
        <v>685</v>
      </c>
      <c r="E66" s="356" t="s">
        <v>944</v>
      </c>
      <c r="F66" s="3" t="s">
        <v>794</v>
      </c>
    </row>
    <row r="67" spans="2:6">
      <c r="B67" s="482"/>
      <c r="C67" s="3" t="s">
        <v>763</v>
      </c>
      <c r="D67" s="3" t="s">
        <v>686</v>
      </c>
      <c r="E67" s="356" t="s">
        <v>945</v>
      </c>
      <c r="F67" s="3" t="s">
        <v>794</v>
      </c>
    </row>
    <row r="68" spans="2:6">
      <c r="B68" s="482"/>
      <c r="C68" s="3" t="s">
        <v>764</v>
      </c>
      <c r="D68" s="3" t="s">
        <v>687</v>
      </c>
      <c r="E68" s="356" t="s">
        <v>946</v>
      </c>
      <c r="F68" s="3" t="s">
        <v>794</v>
      </c>
    </row>
    <row r="69" spans="2:6" ht="34.799999999999997">
      <c r="B69" s="482"/>
      <c r="C69" s="3" t="s">
        <v>765</v>
      </c>
      <c r="D69" s="3" t="s">
        <v>688</v>
      </c>
      <c r="E69" s="356" t="s">
        <v>1112</v>
      </c>
      <c r="F69" s="123" t="s">
        <v>795</v>
      </c>
    </row>
    <row r="70" spans="2:6">
      <c r="B70" s="482"/>
      <c r="C70" s="3" t="s">
        <v>766</v>
      </c>
      <c r="D70" s="3" t="s">
        <v>689</v>
      </c>
      <c r="E70" s="356" t="s">
        <v>1113</v>
      </c>
      <c r="F70" s="3" t="s">
        <v>784</v>
      </c>
    </row>
    <row r="71" spans="2:6">
      <c r="B71" s="482"/>
      <c r="C71" s="3" t="s">
        <v>767</v>
      </c>
      <c r="D71" s="3" t="s">
        <v>690</v>
      </c>
      <c r="E71" s="356" t="s">
        <v>934</v>
      </c>
      <c r="F71" s="3" t="s">
        <v>784</v>
      </c>
    </row>
    <row r="72" spans="2:6">
      <c r="B72" s="482"/>
      <c r="C72" s="3" t="s">
        <v>768</v>
      </c>
      <c r="D72" s="3" t="s">
        <v>691</v>
      </c>
      <c r="E72" s="356" t="s">
        <v>935</v>
      </c>
      <c r="F72" s="3" t="s">
        <v>784</v>
      </c>
    </row>
    <row r="73" spans="2:6">
      <c r="B73" s="482"/>
      <c r="C73" s="3" t="s">
        <v>769</v>
      </c>
      <c r="D73" s="3" t="s">
        <v>692</v>
      </c>
      <c r="E73" s="356" t="s">
        <v>936</v>
      </c>
      <c r="F73" s="3" t="s">
        <v>784</v>
      </c>
    </row>
    <row r="74" spans="2:6">
      <c r="B74" s="482"/>
      <c r="C74" s="3" t="s">
        <v>770</v>
      </c>
      <c r="D74" s="3" t="s">
        <v>693</v>
      </c>
      <c r="E74" s="356" t="s">
        <v>937</v>
      </c>
      <c r="F74" s="3" t="s">
        <v>784</v>
      </c>
    </row>
    <row r="75" spans="2:6">
      <c r="B75" s="482"/>
      <c r="C75" s="3" t="s">
        <v>771</v>
      </c>
      <c r="D75" s="3" t="s">
        <v>694</v>
      </c>
      <c r="E75" s="356" t="s">
        <v>938</v>
      </c>
      <c r="F75" s="3" t="s">
        <v>784</v>
      </c>
    </row>
    <row r="76" spans="2:6">
      <c r="B76" s="482"/>
      <c r="C76" s="3" t="s">
        <v>772</v>
      </c>
      <c r="D76" s="3" t="s">
        <v>695</v>
      </c>
      <c r="E76" s="356" t="s">
        <v>1114</v>
      </c>
      <c r="F76" s="3" t="s">
        <v>793</v>
      </c>
    </row>
    <row r="77" spans="2:6">
      <c r="B77" s="482"/>
      <c r="C77" s="3" t="s">
        <v>773</v>
      </c>
      <c r="D77" s="3" t="s">
        <v>696</v>
      </c>
      <c r="E77" s="356" t="s">
        <v>1115</v>
      </c>
      <c r="F77" s="3" t="s">
        <v>784</v>
      </c>
    </row>
    <row r="78" spans="2:6">
      <c r="B78" s="482"/>
      <c r="C78" s="3" t="s">
        <v>774</v>
      </c>
      <c r="D78" s="3" t="s">
        <v>697</v>
      </c>
      <c r="E78" s="356" t="s">
        <v>939</v>
      </c>
      <c r="F78" s="3" t="s">
        <v>784</v>
      </c>
    </row>
    <row r="79" spans="2:6">
      <c r="B79" s="482"/>
      <c r="C79" s="3" t="s">
        <v>775</v>
      </c>
      <c r="D79" s="3" t="s">
        <v>698</v>
      </c>
      <c r="E79" s="356" t="s">
        <v>1116</v>
      </c>
      <c r="F79" s="3" t="s">
        <v>784</v>
      </c>
    </row>
    <row r="80" spans="2:6">
      <c r="B80" s="482"/>
      <c r="C80" s="3" t="s">
        <v>776</v>
      </c>
      <c r="D80" s="3" t="s">
        <v>699</v>
      </c>
      <c r="E80" s="356" t="s">
        <v>940</v>
      </c>
      <c r="F80" s="3" t="s">
        <v>784</v>
      </c>
    </row>
    <row r="81" spans="2:6">
      <c r="B81" s="482"/>
      <c r="C81" s="3" t="s">
        <v>777</v>
      </c>
      <c r="D81" s="3" t="s">
        <v>700</v>
      </c>
      <c r="E81" s="356" t="s">
        <v>1117</v>
      </c>
      <c r="F81" s="3" t="s">
        <v>784</v>
      </c>
    </row>
    <row r="82" spans="2:6">
      <c r="B82" s="482"/>
      <c r="C82" s="3" t="s">
        <v>778</v>
      </c>
      <c r="D82" s="3" t="s">
        <v>921</v>
      </c>
      <c r="E82" s="356" t="s">
        <v>941</v>
      </c>
      <c r="F82" s="3" t="s">
        <v>784</v>
      </c>
    </row>
    <row r="83" spans="2:6" ht="34.799999999999997">
      <c r="B83" s="482"/>
      <c r="C83" s="3" t="s">
        <v>779</v>
      </c>
      <c r="D83" s="3" t="s">
        <v>922</v>
      </c>
      <c r="E83" s="356" t="s">
        <v>1118</v>
      </c>
      <c r="F83" s="123" t="s">
        <v>785</v>
      </c>
    </row>
    <row r="84" spans="2:6" ht="34.799999999999997">
      <c r="B84" s="482"/>
      <c r="C84" s="3" t="s">
        <v>780</v>
      </c>
      <c r="D84" s="3" t="s">
        <v>923</v>
      </c>
      <c r="E84" s="356" t="s">
        <v>1119</v>
      </c>
      <c r="F84" s="3" t="s">
        <v>1138</v>
      </c>
    </row>
    <row r="85" spans="2:6" ht="87">
      <c r="B85" s="482"/>
      <c r="C85" s="3" t="s">
        <v>781</v>
      </c>
      <c r="D85" s="3" t="s">
        <v>924</v>
      </c>
      <c r="E85" s="356" t="s">
        <v>1120</v>
      </c>
      <c r="F85" s="123" t="s">
        <v>788</v>
      </c>
    </row>
    <row r="86" spans="2:6" ht="87">
      <c r="B86" s="482"/>
      <c r="C86" s="3" t="s">
        <v>782</v>
      </c>
      <c r="D86" s="3" t="s">
        <v>925</v>
      </c>
      <c r="E86" s="356" t="s">
        <v>1121</v>
      </c>
      <c r="F86" s="123" t="s">
        <v>788</v>
      </c>
    </row>
    <row r="87" spans="2:6" ht="87">
      <c r="B87" s="482"/>
      <c r="C87" s="3" t="s">
        <v>853</v>
      </c>
      <c r="D87" s="3" t="s">
        <v>926</v>
      </c>
      <c r="E87" s="356" t="s">
        <v>1122</v>
      </c>
      <c r="F87" s="123" t="s">
        <v>857</v>
      </c>
    </row>
    <row r="88" spans="2:6" ht="87">
      <c r="B88" s="482"/>
      <c r="C88" s="3" t="s">
        <v>854</v>
      </c>
      <c r="D88" s="3" t="s">
        <v>927</v>
      </c>
      <c r="E88" s="356" t="s">
        <v>1123</v>
      </c>
      <c r="F88" s="123" t="s">
        <v>857</v>
      </c>
    </row>
    <row r="89" spans="2:6" ht="87">
      <c r="B89" s="482"/>
      <c r="C89" s="3" t="s">
        <v>855</v>
      </c>
      <c r="D89" s="3" t="s">
        <v>928</v>
      </c>
      <c r="E89" s="356" t="s">
        <v>1124</v>
      </c>
      <c r="F89" s="123" t="s">
        <v>857</v>
      </c>
    </row>
    <row r="90" spans="2:6" ht="87">
      <c r="B90" s="482"/>
      <c r="C90" s="3" t="s">
        <v>856</v>
      </c>
      <c r="D90" s="3" t="s">
        <v>929</v>
      </c>
      <c r="E90" s="356" t="s">
        <v>1125</v>
      </c>
      <c r="F90" s="123" t="s">
        <v>857</v>
      </c>
    </row>
    <row r="91" spans="2:6">
      <c r="B91" s="482"/>
      <c r="C91" s="3" t="s">
        <v>1076</v>
      </c>
      <c r="D91" s="3" t="s">
        <v>840</v>
      </c>
      <c r="E91" s="123" t="s">
        <v>882</v>
      </c>
      <c r="F91" s="3" t="s">
        <v>796</v>
      </c>
    </row>
    <row r="92" spans="2:6">
      <c r="B92" s="482"/>
      <c r="C92" s="3" t="s">
        <v>1077</v>
      </c>
      <c r="D92" s="3" t="s">
        <v>701</v>
      </c>
      <c r="E92" s="123" t="s">
        <v>883</v>
      </c>
      <c r="F92" s="3" t="s">
        <v>796</v>
      </c>
    </row>
    <row r="93" spans="2:6">
      <c r="B93" s="482"/>
      <c r="C93" s="3" t="s">
        <v>1078</v>
      </c>
      <c r="D93" s="3" t="s">
        <v>702</v>
      </c>
      <c r="E93" s="123" t="s">
        <v>884</v>
      </c>
      <c r="F93" s="3" t="s">
        <v>796</v>
      </c>
    </row>
    <row r="94" spans="2:6">
      <c r="B94" s="482"/>
      <c r="C94" s="3" t="s">
        <v>1079</v>
      </c>
      <c r="D94" s="3" t="s">
        <v>703</v>
      </c>
      <c r="E94" s="123" t="s">
        <v>885</v>
      </c>
      <c r="F94" s="3" t="s">
        <v>796</v>
      </c>
    </row>
    <row r="95" spans="2:6">
      <c r="B95" s="482"/>
      <c r="C95" s="3" t="s">
        <v>1080</v>
      </c>
      <c r="D95" s="3" t="s">
        <v>704</v>
      </c>
      <c r="E95" s="123" t="s">
        <v>886</v>
      </c>
      <c r="F95" s="3" t="s">
        <v>796</v>
      </c>
    </row>
    <row r="96" spans="2:6">
      <c r="B96" s="482"/>
      <c r="C96" s="3" t="s">
        <v>1081</v>
      </c>
      <c r="D96" s="3" t="s">
        <v>705</v>
      </c>
      <c r="E96" s="123" t="s">
        <v>887</v>
      </c>
      <c r="F96" s="3" t="s">
        <v>796</v>
      </c>
    </row>
    <row r="97" spans="2:6">
      <c r="B97" s="482"/>
      <c r="C97" s="3" t="s">
        <v>1082</v>
      </c>
      <c r="D97" s="3" t="s">
        <v>706</v>
      </c>
      <c r="E97" s="123" t="s">
        <v>888</v>
      </c>
      <c r="F97" s="3" t="s">
        <v>796</v>
      </c>
    </row>
    <row r="98" spans="2:6">
      <c r="B98" s="482"/>
      <c r="C98" s="3" t="s">
        <v>1083</v>
      </c>
      <c r="D98" s="3" t="s">
        <v>707</v>
      </c>
      <c r="E98" s="123" t="s">
        <v>889</v>
      </c>
      <c r="F98" s="3" t="s">
        <v>796</v>
      </c>
    </row>
    <row r="99" spans="2:6">
      <c r="B99" s="482"/>
      <c r="C99" s="3" t="s">
        <v>1084</v>
      </c>
      <c r="D99" s="3" t="s">
        <v>708</v>
      </c>
      <c r="E99" s="123" t="s">
        <v>890</v>
      </c>
      <c r="F99" s="3" t="s">
        <v>796</v>
      </c>
    </row>
    <row r="100" spans="2:6">
      <c r="B100" s="482"/>
      <c r="C100" s="3" t="s">
        <v>1085</v>
      </c>
      <c r="D100" s="3" t="s">
        <v>709</v>
      </c>
      <c r="E100" s="123" t="s">
        <v>891</v>
      </c>
      <c r="F100" s="3" t="s">
        <v>796</v>
      </c>
    </row>
    <row r="101" spans="2:6">
      <c r="B101" s="482"/>
      <c r="C101" s="3" t="s">
        <v>1086</v>
      </c>
      <c r="D101" s="3" t="s">
        <v>710</v>
      </c>
      <c r="E101" s="123" t="s">
        <v>892</v>
      </c>
      <c r="F101" s="3" t="s">
        <v>796</v>
      </c>
    </row>
    <row r="102" spans="2:6">
      <c r="B102" s="482"/>
      <c r="C102" s="3" t="s">
        <v>1087</v>
      </c>
      <c r="D102" s="3" t="s">
        <v>711</v>
      </c>
      <c r="E102" s="123" t="s">
        <v>893</v>
      </c>
      <c r="F102" s="3" t="s">
        <v>796</v>
      </c>
    </row>
    <row r="103" spans="2:6">
      <c r="B103" s="482"/>
      <c r="C103" s="3" t="s">
        <v>1088</v>
      </c>
      <c r="D103" s="3" t="s">
        <v>712</v>
      </c>
      <c r="E103" s="123" t="s">
        <v>894</v>
      </c>
      <c r="F103" s="3" t="s">
        <v>796</v>
      </c>
    </row>
    <row r="104" spans="2:6">
      <c r="B104" s="482"/>
      <c r="C104" s="3" t="s">
        <v>1089</v>
      </c>
      <c r="D104" s="3" t="s">
        <v>713</v>
      </c>
      <c r="E104" s="123" t="s">
        <v>895</v>
      </c>
      <c r="F104" s="3" t="s">
        <v>796</v>
      </c>
    </row>
    <row r="105" spans="2:6">
      <c r="B105" s="482"/>
      <c r="C105" s="3" t="s">
        <v>1090</v>
      </c>
      <c r="D105" s="3" t="s">
        <v>714</v>
      </c>
      <c r="E105" s="123" t="s">
        <v>896</v>
      </c>
      <c r="F105" s="3" t="s">
        <v>796</v>
      </c>
    </row>
    <row r="106" spans="2:6">
      <c r="B106" s="482"/>
      <c r="C106" s="3" t="s">
        <v>1091</v>
      </c>
      <c r="D106" s="3" t="s">
        <v>715</v>
      </c>
      <c r="E106" s="123" t="s">
        <v>897</v>
      </c>
      <c r="F106" s="3" t="s">
        <v>796</v>
      </c>
    </row>
    <row r="107" spans="2:6">
      <c r="B107" s="482"/>
      <c r="C107" s="3" t="s">
        <v>1092</v>
      </c>
      <c r="D107" s="3" t="s">
        <v>930</v>
      </c>
      <c r="E107" s="123" t="s">
        <v>898</v>
      </c>
      <c r="F107" s="3" t="s">
        <v>796</v>
      </c>
    </row>
    <row r="108" spans="2:6">
      <c r="B108" s="482"/>
      <c r="C108" s="3" t="s">
        <v>1093</v>
      </c>
      <c r="D108" s="3" t="s">
        <v>1095</v>
      </c>
      <c r="E108" s="123" t="s">
        <v>1126</v>
      </c>
      <c r="F108" s="3" t="s">
        <v>796</v>
      </c>
    </row>
    <row r="109" spans="2:6">
      <c r="B109" s="482"/>
      <c r="C109" s="3" t="s">
        <v>1057</v>
      </c>
      <c r="D109" s="3" t="s">
        <v>716</v>
      </c>
      <c r="E109" s="123" t="s">
        <v>899</v>
      </c>
      <c r="F109" s="3" t="s">
        <v>796</v>
      </c>
    </row>
    <row r="110" spans="2:6">
      <c r="B110" s="482"/>
      <c r="C110" s="3" t="s">
        <v>1058</v>
      </c>
      <c r="D110" s="3" t="s">
        <v>841</v>
      </c>
      <c r="E110" s="123" t="s">
        <v>900</v>
      </c>
      <c r="F110" s="3" t="s">
        <v>796</v>
      </c>
    </row>
    <row r="111" spans="2:6">
      <c r="B111" s="482"/>
      <c r="C111" s="3" t="s">
        <v>1059</v>
      </c>
      <c r="D111" s="3" t="s">
        <v>842</v>
      </c>
      <c r="E111" s="123" t="s">
        <v>901</v>
      </c>
      <c r="F111" s="3" t="s">
        <v>796</v>
      </c>
    </row>
    <row r="112" spans="2:6">
      <c r="B112" s="482"/>
      <c r="C112" s="3" t="s">
        <v>1060</v>
      </c>
      <c r="D112" s="3" t="s">
        <v>843</v>
      </c>
      <c r="E112" s="123" t="s">
        <v>902</v>
      </c>
      <c r="F112" s="3" t="s">
        <v>796</v>
      </c>
    </row>
    <row r="113" spans="2:6">
      <c r="B113" s="482"/>
      <c r="C113" s="3" t="s">
        <v>1061</v>
      </c>
      <c r="D113" s="3" t="s">
        <v>844</v>
      </c>
      <c r="E113" s="123" t="s">
        <v>903</v>
      </c>
      <c r="F113" s="3" t="s">
        <v>796</v>
      </c>
    </row>
    <row r="114" spans="2:6">
      <c r="B114" s="482"/>
      <c r="C114" s="3" t="s">
        <v>1062</v>
      </c>
      <c r="D114" s="3" t="s">
        <v>717</v>
      </c>
      <c r="E114" s="123" t="s">
        <v>904</v>
      </c>
      <c r="F114" s="3" t="s">
        <v>796</v>
      </c>
    </row>
    <row r="115" spans="2:6">
      <c r="B115" s="482"/>
      <c r="C115" s="3" t="s">
        <v>1063</v>
      </c>
      <c r="D115" s="3" t="s">
        <v>845</v>
      </c>
      <c r="E115" s="123" t="s">
        <v>905</v>
      </c>
      <c r="F115" s="3" t="s">
        <v>796</v>
      </c>
    </row>
    <row r="116" spans="2:6">
      <c r="B116" s="482"/>
      <c r="C116" s="3" t="s">
        <v>1064</v>
      </c>
      <c r="D116" s="3" t="s">
        <v>846</v>
      </c>
      <c r="E116" s="123" t="s">
        <v>906</v>
      </c>
      <c r="F116" s="3" t="s">
        <v>796</v>
      </c>
    </row>
    <row r="117" spans="2:6">
      <c r="B117" s="482"/>
      <c r="C117" s="3" t="s">
        <v>1065</v>
      </c>
      <c r="D117" s="3" t="s">
        <v>718</v>
      </c>
      <c r="E117" s="123" t="s">
        <v>907</v>
      </c>
      <c r="F117" s="3" t="s">
        <v>796</v>
      </c>
    </row>
    <row r="118" spans="2:6">
      <c r="B118" s="482"/>
      <c r="C118" s="3" t="s">
        <v>1066</v>
      </c>
      <c r="D118" s="3" t="s">
        <v>847</v>
      </c>
      <c r="E118" s="123" t="s">
        <v>908</v>
      </c>
      <c r="F118" s="3" t="s">
        <v>796</v>
      </c>
    </row>
    <row r="119" spans="2:6">
      <c r="B119" s="482"/>
      <c r="C119" s="3" t="s">
        <v>1067</v>
      </c>
      <c r="D119" s="3" t="s">
        <v>848</v>
      </c>
      <c r="E119" s="123" t="s">
        <v>909</v>
      </c>
      <c r="F119" s="3" t="s">
        <v>796</v>
      </c>
    </row>
    <row r="120" spans="2:6">
      <c r="B120" s="482"/>
      <c r="C120" s="3" t="s">
        <v>1068</v>
      </c>
      <c r="D120" s="3" t="s">
        <v>849</v>
      </c>
      <c r="E120" s="123" t="s">
        <v>910</v>
      </c>
      <c r="F120" s="3" t="s">
        <v>796</v>
      </c>
    </row>
    <row r="121" spans="2:6">
      <c r="B121" s="482"/>
      <c r="C121" s="3" t="s">
        <v>1069</v>
      </c>
      <c r="D121" s="3" t="s">
        <v>850</v>
      </c>
      <c r="E121" s="123" t="s">
        <v>911</v>
      </c>
      <c r="F121" s="3" t="s">
        <v>796</v>
      </c>
    </row>
    <row r="122" spans="2:6">
      <c r="B122" s="482"/>
      <c r="C122" s="3" t="s">
        <v>1070</v>
      </c>
      <c r="D122" s="3" t="s">
        <v>851</v>
      </c>
      <c r="E122" s="123" t="s">
        <v>912</v>
      </c>
      <c r="F122" s="3" t="s">
        <v>796</v>
      </c>
    </row>
    <row r="123" spans="2:6">
      <c r="B123" s="482"/>
      <c r="C123" s="3" t="s">
        <v>1071</v>
      </c>
      <c r="D123" s="3" t="s">
        <v>852</v>
      </c>
      <c r="E123" s="123" t="s">
        <v>913</v>
      </c>
      <c r="F123" s="3" t="s">
        <v>796</v>
      </c>
    </row>
    <row r="124" spans="2:6">
      <c r="B124" s="482"/>
      <c r="C124" s="3" t="s">
        <v>1072</v>
      </c>
      <c r="D124" s="3" t="s">
        <v>931</v>
      </c>
      <c r="E124" s="123" t="s">
        <v>914</v>
      </c>
      <c r="F124" s="3" t="s">
        <v>796</v>
      </c>
    </row>
    <row r="125" spans="2:6">
      <c r="B125" s="482"/>
      <c r="C125" s="3" t="s">
        <v>1073</v>
      </c>
      <c r="D125" s="3" t="s">
        <v>1096</v>
      </c>
      <c r="E125" s="123" t="s">
        <v>915</v>
      </c>
      <c r="F125" s="3" t="s">
        <v>796</v>
      </c>
    </row>
    <row r="126" spans="2:6">
      <c r="B126" s="482"/>
      <c r="C126" s="3" t="s">
        <v>1074</v>
      </c>
      <c r="D126" s="3" t="s">
        <v>932</v>
      </c>
      <c r="E126" s="123" t="s">
        <v>1127</v>
      </c>
      <c r="F126" s="3" t="s">
        <v>796</v>
      </c>
    </row>
    <row r="127" spans="2:6" ht="34.799999999999997">
      <c r="B127" s="482"/>
      <c r="C127" s="3" t="s">
        <v>72</v>
      </c>
      <c r="D127" s="3" t="s">
        <v>1097</v>
      </c>
      <c r="E127" s="356" t="s">
        <v>1128</v>
      </c>
      <c r="F127" s="123" t="s">
        <v>788</v>
      </c>
    </row>
    <row r="128" spans="2:6">
      <c r="B128" s="482"/>
      <c r="C128" s="3" t="s">
        <v>1075</v>
      </c>
      <c r="D128" s="3" t="s">
        <v>1098</v>
      </c>
      <c r="E128" s="356" t="s">
        <v>916</v>
      </c>
      <c r="F128" s="3" t="s">
        <v>784</v>
      </c>
    </row>
    <row r="129" spans="2:6" ht="34.799999999999997">
      <c r="B129" s="482"/>
      <c r="C129" s="3" t="s">
        <v>73</v>
      </c>
      <c r="D129" s="3" t="s">
        <v>1099</v>
      </c>
      <c r="E129" s="356" t="s">
        <v>1129</v>
      </c>
      <c r="F129" s="123" t="s">
        <v>785</v>
      </c>
    </row>
    <row r="130" spans="2:6">
      <c r="B130" s="483"/>
      <c r="C130" s="3" t="s">
        <v>874</v>
      </c>
      <c r="D130" s="3" t="s">
        <v>1100</v>
      </c>
      <c r="E130" s="3" t="s">
        <v>1130</v>
      </c>
      <c r="F130" s="3" t="s">
        <v>784</v>
      </c>
    </row>
  </sheetData>
  <mergeCells count="2">
    <mergeCell ref="B3:B17"/>
    <mergeCell ref="B18:B130"/>
  </mergeCells>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3D312-CE18-44D7-8D58-2078760F1F10}">
  <sheetPr codeName="Sheet4"/>
  <dimension ref="B3:L89"/>
  <sheetViews>
    <sheetView workbookViewId="0">
      <selection activeCell="F7" sqref="F7:P7"/>
    </sheetView>
  </sheetViews>
  <sheetFormatPr defaultColWidth="9" defaultRowHeight="15"/>
  <cols>
    <col min="1" max="1" width="9" style="7"/>
    <col min="2" max="2" width="17.5" style="7" bestFit="1" customWidth="1"/>
    <col min="3" max="3" width="23.69921875" style="7" bestFit="1" customWidth="1"/>
    <col min="4" max="4" width="9" style="7"/>
    <col min="5" max="5" width="20.8984375" style="7" bestFit="1" customWidth="1"/>
    <col min="6" max="6" width="11.19921875" style="7" bestFit="1" customWidth="1"/>
    <col min="7" max="7" width="21.19921875" style="7" customWidth="1"/>
    <col min="8" max="8" width="11.19921875" style="7" bestFit="1" customWidth="1"/>
    <col min="9" max="9" width="12.59765625" style="7" bestFit="1" customWidth="1"/>
    <col min="10" max="10" width="17.5" style="7" bestFit="1" customWidth="1"/>
    <col min="11" max="11" width="10.5" style="7" bestFit="1" customWidth="1"/>
    <col min="12" max="12" width="15.3984375" style="7" bestFit="1" customWidth="1"/>
    <col min="13" max="16384" width="9" style="7"/>
  </cols>
  <sheetData>
    <row r="3" spans="2:12">
      <c r="B3" s="268" t="s">
        <v>451</v>
      </c>
      <c r="C3" s="32">
        <f>ZEBアンケート!F12</f>
        <v>0</v>
      </c>
      <c r="E3" s="268" t="s">
        <v>504</v>
      </c>
      <c r="F3" s="268" t="s">
        <v>373</v>
      </c>
      <c r="G3" s="268" t="s">
        <v>505</v>
      </c>
      <c r="H3" s="268" t="s">
        <v>506</v>
      </c>
      <c r="I3" s="268" t="s">
        <v>452</v>
      </c>
      <c r="J3" s="268" t="s">
        <v>456</v>
      </c>
      <c r="K3" s="268" t="s">
        <v>454</v>
      </c>
      <c r="L3" s="268" t="s">
        <v>455</v>
      </c>
    </row>
    <row r="4" spans="2:12">
      <c r="E4" s="32" t="s">
        <v>507</v>
      </c>
      <c r="F4" s="265" t="s">
        <v>374</v>
      </c>
      <c r="G4" s="265"/>
      <c r="H4" s="32">
        <v>4</v>
      </c>
      <c r="I4" s="32" t="b">
        <f t="shared" ref="I4:I35" si="0">IF(ISERROR(FIND(F4,$C$3)),FALSE,TRUE)</f>
        <v>0</v>
      </c>
      <c r="J4" s="32" t="str">
        <f>IF(I4,ROW(),"")</f>
        <v/>
      </c>
      <c r="K4" s="32" t="b">
        <f t="shared" ref="K4:K35" si="1">IF(G4="",FALSE,IF(ISERROR(FIND(G4,$C$3)),FALSE,TRUE))</f>
        <v>0</v>
      </c>
      <c r="L4" s="32" t="str">
        <f t="shared" ref="L4:L35" si="2">IF(AND($C$10,K4),ROW(),"")</f>
        <v/>
      </c>
    </row>
    <row r="5" spans="2:12">
      <c r="B5" s="268" t="s">
        <v>456</v>
      </c>
      <c r="C5" s="32">
        <f>MIN(J:J)</f>
        <v>0</v>
      </c>
      <c r="E5" s="32" t="s">
        <v>507</v>
      </c>
      <c r="F5" s="265" t="s">
        <v>375</v>
      </c>
      <c r="G5" s="265"/>
      <c r="H5" s="32">
        <v>3</v>
      </c>
      <c r="I5" s="32" t="b">
        <f t="shared" si="0"/>
        <v>0</v>
      </c>
      <c r="J5" s="32" t="str">
        <f t="shared" ref="J5:J68" si="3">IF(I5,ROW(),"")</f>
        <v/>
      </c>
      <c r="K5" s="32" t="b">
        <f t="shared" si="1"/>
        <v>0</v>
      </c>
      <c r="L5" s="32" t="str">
        <f t="shared" si="2"/>
        <v/>
      </c>
    </row>
    <row r="6" spans="2:12">
      <c r="B6" s="268" t="s">
        <v>455</v>
      </c>
      <c r="C6" s="32">
        <f>MAX(L:L)</f>
        <v>0</v>
      </c>
      <c r="E6" s="32" t="s">
        <v>507</v>
      </c>
      <c r="F6" s="265" t="s">
        <v>376</v>
      </c>
      <c r="G6" s="265"/>
      <c r="H6" s="32">
        <v>3</v>
      </c>
      <c r="I6" s="32" t="b">
        <f t="shared" si="0"/>
        <v>0</v>
      </c>
      <c r="J6" s="32" t="str">
        <f t="shared" si="3"/>
        <v/>
      </c>
      <c r="K6" s="32" t="b">
        <f t="shared" si="1"/>
        <v>0</v>
      </c>
      <c r="L6" s="32" t="str">
        <f t="shared" si="2"/>
        <v/>
      </c>
    </row>
    <row r="7" spans="2:12">
      <c r="E7" s="32" t="s">
        <v>507</v>
      </c>
      <c r="F7" s="265" t="s">
        <v>377</v>
      </c>
      <c r="G7" s="265"/>
      <c r="H7" s="32">
        <v>4</v>
      </c>
      <c r="I7" s="32" t="b">
        <f t="shared" si="0"/>
        <v>0</v>
      </c>
      <c r="J7" s="32" t="str">
        <f t="shared" si="3"/>
        <v/>
      </c>
      <c r="K7" s="32" t="b">
        <f t="shared" si="1"/>
        <v>0</v>
      </c>
      <c r="L7" s="32" t="str">
        <f t="shared" si="2"/>
        <v/>
      </c>
    </row>
    <row r="8" spans="2:12">
      <c r="B8" s="268" t="s">
        <v>457</v>
      </c>
      <c r="C8" s="32">
        <f>IF(C5=0,1,IF(C6&gt;C5,C6,C5))</f>
        <v>1</v>
      </c>
      <c r="E8" s="32" t="s">
        <v>507</v>
      </c>
      <c r="F8" s="265" t="s">
        <v>378</v>
      </c>
      <c r="G8" s="265"/>
      <c r="H8" s="32">
        <v>4</v>
      </c>
      <c r="I8" s="32" t="b">
        <f t="shared" si="0"/>
        <v>0</v>
      </c>
      <c r="J8" s="32" t="str">
        <f t="shared" si="3"/>
        <v/>
      </c>
      <c r="K8" s="32" t="b">
        <f t="shared" si="1"/>
        <v>0</v>
      </c>
      <c r="L8" s="32" t="str">
        <f t="shared" si="2"/>
        <v/>
      </c>
    </row>
    <row r="9" spans="2:12">
      <c r="E9" s="32" t="s">
        <v>507</v>
      </c>
      <c r="F9" s="265" t="s">
        <v>379</v>
      </c>
      <c r="G9" s="265"/>
      <c r="H9" s="32">
        <v>4</v>
      </c>
      <c r="I9" s="32" t="b">
        <f t="shared" si="0"/>
        <v>0</v>
      </c>
      <c r="J9" s="32" t="str">
        <f t="shared" si="3"/>
        <v/>
      </c>
      <c r="K9" s="32" t="b">
        <f t="shared" si="1"/>
        <v>0</v>
      </c>
      <c r="L9" s="32" t="str">
        <f t="shared" si="2"/>
        <v/>
      </c>
    </row>
    <row r="10" spans="2:12">
      <c r="B10" s="268" t="s">
        <v>503</v>
      </c>
      <c r="C10" s="32" t="b">
        <f>IF(OR(I17,I36,I47),TRUE,FALSE)</f>
        <v>0</v>
      </c>
      <c r="E10" s="32" t="s">
        <v>507</v>
      </c>
      <c r="F10" s="265" t="s">
        <v>380</v>
      </c>
      <c r="G10" s="265"/>
      <c r="H10" s="32">
        <v>4</v>
      </c>
      <c r="I10" s="32" t="b">
        <f t="shared" si="0"/>
        <v>0</v>
      </c>
      <c r="J10" s="32" t="str">
        <f t="shared" si="3"/>
        <v/>
      </c>
      <c r="K10" s="32" t="b">
        <f t="shared" si="1"/>
        <v>0</v>
      </c>
      <c r="L10" s="32" t="str">
        <f t="shared" si="2"/>
        <v/>
      </c>
    </row>
    <row r="11" spans="2:12">
      <c r="E11" s="32" t="s">
        <v>507</v>
      </c>
      <c r="F11" s="265" t="s">
        <v>381</v>
      </c>
      <c r="G11" s="265"/>
      <c r="H11" s="32">
        <v>5</v>
      </c>
      <c r="I11" s="32" t="b">
        <f t="shared" si="0"/>
        <v>0</v>
      </c>
      <c r="J11" s="32" t="str">
        <f t="shared" si="3"/>
        <v/>
      </c>
      <c r="K11" s="32" t="b">
        <f t="shared" si="1"/>
        <v>0</v>
      </c>
      <c r="L11" s="32" t="str">
        <f t="shared" si="2"/>
        <v/>
      </c>
    </row>
    <row r="12" spans="2:12">
      <c r="B12" s="268" t="s">
        <v>453</v>
      </c>
      <c r="C12" s="32" t="str" cm="1">
        <f t="array" ref="C12">INDEX(F:F,$C$8)&amp;""</f>
        <v/>
      </c>
      <c r="E12" s="32" t="s">
        <v>507</v>
      </c>
      <c r="F12" s="265" t="s">
        <v>382</v>
      </c>
      <c r="G12" s="265"/>
      <c r="H12" s="32">
        <v>3</v>
      </c>
      <c r="I12" s="32" t="b">
        <f t="shared" si="0"/>
        <v>0</v>
      </c>
      <c r="J12" s="32" t="str">
        <f t="shared" si="3"/>
        <v/>
      </c>
      <c r="K12" s="32" t="b">
        <f t="shared" si="1"/>
        <v>0</v>
      </c>
      <c r="L12" s="32" t="str">
        <f t="shared" si="2"/>
        <v/>
      </c>
    </row>
    <row r="13" spans="2:12">
      <c r="B13" s="268" t="s">
        <v>458</v>
      </c>
      <c r="C13" s="32" t="str" cm="1">
        <f t="array" ref="C13">INDEX(G:G,$C$8)&amp;""</f>
        <v/>
      </c>
      <c r="E13" s="32" t="s">
        <v>507</v>
      </c>
      <c r="F13" s="265" t="s">
        <v>383</v>
      </c>
      <c r="G13" s="265"/>
      <c r="H13" s="32">
        <v>4</v>
      </c>
      <c r="I13" s="32" t="b">
        <f t="shared" si="0"/>
        <v>0</v>
      </c>
      <c r="J13" s="32" t="str">
        <f t="shared" si="3"/>
        <v/>
      </c>
      <c r="K13" s="32" t="b">
        <f t="shared" si="1"/>
        <v>0</v>
      </c>
      <c r="L13" s="32" t="str">
        <f t="shared" si="2"/>
        <v/>
      </c>
    </row>
    <row r="14" spans="2:12">
      <c r="E14" s="32" t="s">
        <v>507</v>
      </c>
      <c r="F14" s="265" t="s">
        <v>384</v>
      </c>
      <c r="G14" s="265"/>
      <c r="H14" s="32">
        <v>3</v>
      </c>
      <c r="I14" s="32" t="b">
        <f t="shared" si="0"/>
        <v>0</v>
      </c>
      <c r="J14" s="32" t="str">
        <f t="shared" si="3"/>
        <v/>
      </c>
      <c r="K14" s="32" t="b">
        <f t="shared" si="1"/>
        <v>0</v>
      </c>
      <c r="L14" s="32" t="str">
        <f t="shared" si="2"/>
        <v/>
      </c>
    </row>
    <row r="15" spans="2:12">
      <c r="E15" s="32" t="s">
        <v>507</v>
      </c>
      <c r="F15" s="265" t="s">
        <v>385</v>
      </c>
      <c r="G15" s="265"/>
      <c r="H15" s="32">
        <v>4</v>
      </c>
      <c r="I15" s="32" t="b">
        <f t="shared" si="0"/>
        <v>0</v>
      </c>
      <c r="J15" s="32" t="str">
        <f t="shared" si="3"/>
        <v/>
      </c>
      <c r="K15" s="32" t="b">
        <f t="shared" si="1"/>
        <v>0</v>
      </c>
      <c r="L15" s="32" t="str">
        <f t="shared" si="2"/>
        <v/>
      </c>
    </row>
    <row r="16" spans="2:12">
      <c r="B16" s="268" t="s">
        <v>460</v>
      </c>
      <c r="C16" s="32" t="str">
        <f>IF(C13="",C12,IF(C13="特定地域以外",C12,C12&amp;C13))</f>
        <v/>
      </c>
      <c r="E16" s="32" t="s">
        <v>507</v>
      </c>
      <c r="F16" s="265" t="s">
        <v>386</v>
      </c>
      <c r="G16" s="265"/>
      <c r="H16" s="32">
        <v>4</v>
      </c>
      <c r="I16" s="32" t="b">
        <f t="shared" si="0"/>
        <v>0</v>
      </c>
      <c r="J16" s="32" t="str">
        <f t="shared" si="3"/>
        <v/>
      </c>
      <c r="K16" s="32" t="b">
        <f t="shared" si="1"/>
        <v>0</v>
      </c>
      <c r="L16" s="32" t="str">
        <f t="shared" si="2"/>
        <v/>
      </c>
    </row>
    <row r="17" spans="2:12">
      <c r="B17" s="268" t="s">
        <v>65</v>
      </c>
      <c r="C17" s="32" t="str" cm="1">
        <f t="array" ref="C17">IF(C8=1,"",INDEX(H:H,$C$8))</f>
        <v/>
      </c>
      <c r="E17" s="266" t="s">
        <v>507</v>
      </c>
      <c r="F17" s="267" t="s">
        <v>387</v>
      </c>
      <c r="G17" s="267" t="s">
        <v>459</v>
      </c>
      <c r="H17" s="266">
        <v>4</v>
      </c>
      <c r="I17" s="32" t="b">
        <f t="shared" si="0"/>
        <v>0</v>
      </c>
      <c r="J17" s="32" t="str">
        <f t="shared" si="3"/>
        <v/>
      </c>
      <c r="K17" s="32" t="b">
        <f t="shared" si="1"/>
        <v>0</v>
      </c>
      <c r="L17" s="32" t="str">
        <f t="shared" si="2"/>
        <v/>
      </c>
    </row>
    <row r="18" spans="2:12">
      <c r="E18" s="266" t="s">
        <v>507</v>
      </c>
      <c r="F18" s="267" t="s">
        <v>387</v>
      </c>
      <c r="G18" s="267" t="s">
        <v>461</v>
      </c>
      <c r="H18" s="266">
        <v>3</v>
      </c>
      <c r="I18" s="32" t="b">
        <f t="shared" si="0"/>
        <v>0</v>
      </c>
      <c r="J18" s="32" t="str">
        <f t="shared" si="3"/>
        <v/>
      </c>
      <c r="K18" s="32" t="b">
        <f t="shared" si="1"/>
        <v>0</v>
      </c>
      <c r="L18" s="32" t="str">
        <f t="shared" si="2"/>
        <v/>
      </c>
    </row>
    <row r="19" spans="2:12">
      <c r="E19" s="266" t="s">
        <v>507</v>
      </c>
      <c r="F19" s="267" t="s">
        <v>387</v>
      </c>
      <c r="G19" s="267" t="s">
        <v>462</v>
      </c>
      <c r="H19" s="266">
        <v>3</v>
      </c>
      <c r="I19" s="32" t="b">
        <f t="shared" si="0"/>
        <v>0</v>
      </c>
      <c r="J19" s="32" t="str">
        <f t="shared" si="3"/>
        <v/>
      </c>
      <c r="K19" s="32" t="b">
        <f t="shared" si="1"/>
        <v>0</v>
      </c>
      <c r="L19" s="32" t="str">
        <f t="shared" si="2"/>
        <v/>
      </c>
    </row>
    <row r="20" spans="2:12">
      <c r="E20" s="266" t="s">
        <v>507</v>
      </c>
      <c r="F20" s="267" t="s">
        <v>387</v>
      </c>
      <c r="G20" s="267" t="s">
        <v>463</v>
      </c>
      <c r="H20" s="266">
        <v>3</v>
      </c>
      <c r="I20" s="32" t="b">
        <f t="shared" si="0"/>
        <v>0</v>
      </c>
      <c r="J20" s="32" t="str">
        <f t="shared" si="3"/>
        <v/>
      </c>
      <c r="K20" s="32" t="b">
        <f t="shared" si="1"/>
        <v>0</v>
      </c>
      <c r="L20" s="32" t="str">
        <f t="shared" si="2"/>
        <v/>
      </c>
    </row>
    <row r="21" spans="2:12">
      <c r="E21" s="266" t="s">
        <v>507</v>
      </c>
      <c r="F21" s="267" t="s">
        <v>387</v>
      </c>
      <c r="G21" s="267" t="s">
        <v>464</v>
      </c>
      <c r="H21" s="266">
        <v>3</v>
      </c>
      <c r="I21" s="32" t="b">
        <f t="shared" si="0"/>
        <v>0</v>
      </c>
      <c r="J21" s="32" t="str">
        <f t="shared" si="3"/>
        <v/>
      </c>
      <c r="K21" s="32" t="b">
        <f t="shared" si="1"/>
        <v>0</v>
      </c>
      <c r="L21" s="32" t="str">
        <f t="shared" si="2"/>
        <v/>
      </c>
    </row>
    <row r="22" spans="2:12">
      <c r="E22" s="266" t="s">
        <v>507</v>
      </c>
      <c r="F22" s="267" t="s">
        <v>387</v>
      </c>
      <c r="G22" s="267" t="s">
        <v>465</v>
      </c>
      <c r="H22" s="266">
        <v>3</v>
      </c>
      <c r="I22" s="32" t="b">
        <f t="shared" si="0"/>
        <v>0</v>
      </c>
      <c r="J22" s="32" t="str">
        <f t="shared" si="3"/>
        <v/>
      </c>
      <c r="K22" s="32" t="b">
        <f t="shared" si="1"/>
        <v>0</v>
      </c>
      <c r="L22" s="32" t="str">
        <f t="shared" si="2"/>
        <v/>
      </c>
    </row>
    <row r="23" spans="2:12">
      <c r="E23" s="32" t="s">
        <v>507</v>
      </c>
      <c r="F23" s="265" t="s">
        <v>388</v>
      </c>
      <c r="G23" s="265"/>
      <c r="H23" s="32">
        <v>3</v>
      </c>
      <c r="I23" s="32" t="b">
        <f t="shared" si="0"/>
        <v>0</v>
      </c>
      <c r="J23" s="32" t="str">
        <f t="shared" si="3"/>
        <v/>
      </c>
      <c r="K23" s="32" t="b">
        <f t="shared" si="1"/>
        <v>0</v>
      </c>
      <c r="L23" s="32" t="str">
        <f t="shared" si="2"/>
        <v/>
      </c>
    </row>
    <row r="24" spans="2:12">
      <c r="E24" s="32" t="s">
        <v>507</v>
      </c>
      <c r="F24" s="265" t="s">
        <v>389</v>
      </c>
      <c r="G24" s="265"/>
      <c r="H24" s="32">
        <v>3</v>
      </c>
      <c r="I24" s="32" t="b">
        <f t="shared" si="0"/>
        <v>0</v>
      </c>
      <c r="J24" s="32" t="str">
        <f t="shared" si="3"/>
        <v/>
      </c>
      <c r="K24" s="32" t="b">
        <f t="shared" si="1"/>
        <v>0</v>
      </c>
      <c r="L24" s="32" t="str">
        <f t="shared" si="2"/>
        <v/>
      </c>
    </row>
    <row r="25" spans="2:12">
      <c r="E25" s="32" t="s">
        <v>507</v>
      </c>
      <c r="F25" s="265" t="s">
        <v>390</v>
      </c>
      <c r="G25" s="265"/>
      <c r="H25" s="32">
        <v>4</v>
      </c>
      <c r="I25" s="32" t="b">
        <f t="shared" si="0"/>
        <v>0</v>
      </c>
      <c r="J25" s="32" t="str">
        <f t="shared" si="3"/>
        <v/>
      </c>
      <c r="K25" s="32" t="b">
        <f t="shared" si="1"/>
        <v>0</v>
      </c>
      <c r="L25" s="32" t="str">
        <f t="shared" si="2"/>
        <v/>
      </c>
    </row>
    <row r="26" spans="2:12">
      <c r="E26" s="32" t="s">
        <v>507</v>
      </c>
      <c r="F26" s="265" t="s">
        <v>391</v>
      </c>
      <c r="G26" s="265"/>
      <c r="H26" s="32">
        <v>4</v>
      </c>
      <c r="I26" s="32" t="b">
        <f t="shared" si="0"/>
        <v>0</v>
      </c>
      <c r="J26" s="32" t="str">
        <f t="shared" si="3"/>
        <v/>
      </c>
      <c r="K26" s="32" t="b">
        <f t="shared" si="1"/>
        <v>0</v>
      </c>
      <c r="L26" s="32" t="str">
        <f t="shared" si="2"/>
        <v/>
      </c>
    </row>
    <row r="27" spans="2:12">
      <c r="E27" s="32" t="s">
        <v>507</v>
      </c>
      <c r="F27" s="265" t="s">
        <v>392</v>
      </c>
      <c r="G27" s="265"/>
      <c r="H27" s="32">
        <v>3</v>
      </c>
      <c r="I27" s="32" t="b">
        <f t="shared" si="0"/>
        <v>0</v>
      </c>
      <c r="J27" s="32" t="str">
        <f t="shared" si="3"/>
        <v/>
      </c>
      <c r="K27" s="32" t="b">
        <f t="shared" si="1"/>
        <v>0</v>
      </c>
      <c r="L27" s="32" t="str">
        <f t="shared" si="2"/>
        <v/>
      </c>
    </row>
    <row r="28" spans="2:12">
      <c r="E28" s="32" t="s">
        <v>507</v>
      </c>
      <c r="F28" s="265" t="s">
        <v>393</v>
      </c>
      <c r="G28" s="265"/>
      <c r="H28" s="32">
        <v>3</v>
      </c>
      <c r="I28" s="32" t="b">
        <f t="shared" si="0"/>
        <v>0</v>
      </c>
      <c r="J28" s="32" t="str">
        <f t="shared" si="3"/>
        <v/>
      </c>
      <c r="K28" s="32" t="b">
        <f t="shared" si="1"/>
        <v>0</v>
      </c>
      <c r="L28" s="32" t="str">
        <f t="shared" si="2"/>
        <v/>
      </c>
    </row>
    <row r="29" spans="2:12">
      <c r="E29" s="32" t="s">
        <v>507</v>
      </c>
      <c r="F29" s="265" t="s">
        <v>394</v>
      </c>
      <c r="G29" s="265"/>
      <c r="H29" s="32">
        <v>3</v>
      </c>
      <c r="I29" s="32" t="b">
        <f t="shared" si="0"/>
        <v>0</v>
      </c>
      <c r="J29" s="32" t="str">
        <f t="shared" si="3"/>
        <v/>
      </c>
      <c r="K29" s="32" t="b">
        <f t="shared" si="1"/>
        <v>0</v>
      </c>
      <c r="L29" s="32" t="str">
        <f t="shared" si="2"/>
        <v/>
      </c>
    </row>
    <row r="30" spans="2:12">
      <c r="E30" s="32" t="s">
        <v>507</v>
      </c>
      <c r="F30" s="265" t="s">
        <v>395</v>
      </c>
      <c r="G30" s="265"/>
      <c r="H30" s="32">
        <v>3</v>
      </c>
      <c r="I30" s="32" t="b">
        <f t="shared" si="0"/>
        <v>0</v>
      </c>
      <c r="J30" s="32" t="str">
        <f t="shared" si="3"/>
        <v/>
      </c>
      <c r="K30" s="32" t="b">
        <f t="shared" si="1"/>
        <v>0</v>
      </c>
      <c r="L30" s="32" t="str">
        <f t="shared" si="2"/>
        <v/>
      </c>
    </row>
    <row r="31" spans="2:12">
      <c r="E31" s="32" t="s">
        <v>507</v>
      </c>
      <c r="F31" s="265" t="s">
        <v>396</v>
      </c>
      <c r="G31" s="265"/>
      <c r="H31" s="32">
        <v>4</v>
      </c>
      <c r="I31" s="32" t="b">
        <f t="shared" si="0"/>
        <v>0</v>
      </c>
      <c r="J31" s="32" t="str">
        <f t="shared" si="3"/>
        <v/>
      </c>
      <c r="K31" s="32" t="b">
        <f t="shared" si="1"/>
        <v>0</v>
      </c>
      <c r="L31" s="32" t="str">
        <f t="shared" si="2"/>
        <v/>
      </c>
    </row>
    <row r="32" spans="2:12">
      <c r="E32" s="32" t="s">
        <v>507</v>
      </c>
      <c r="F32" s="265" t="s">
        <v>397</v>
      </c>
      <c r="G32" s="265"/>
      <c r="H32" s="32">
        <v>3</v>
      </c>
      <c r="I32" s="32" t="b">
        <f t="shared" si="0"/>
        <v>0</v>
      </c>
      <c r="J32" s="32" t="str">
        <f t="shared" si="3"/>
        <v/>
      </c>
      <c r="K32" s="32" t="b">
        <f t="shared" si="1"/>
        <v>0</v>
      </c>
      <c r="L32" s="32" t="str">
        <f t="shared" si="2"/>
        <v/>
      </c>
    </row>
    <row r="33" spans="5:12">
      <c r="E33" s="32" t="s">
        <v>507</v>
      </c>
      <c r="F33" s="265" t="s">
        <v>398</v>
      </c>
      <c r="G33" s="265"/>
      <c r="H33" s="32">
        <v>2</v>
      </c>
      <c r="I33" s="32" t="b">
        <f t="shared" si="0"/>
        <v>0</v>
      </c>
      <c r="J33" s="32" t="str">
        <f t="shared" si="3"/>
        <v/>
      </c>
      <c r="K33" s="32" t="b">
        <f t="shared" si="1"/>
        <v>0</v>
      </c>
      <c r="L33" s="32" t="str">
        <f t="shared" si="2"/>
        <v/>
      </c>
    </row>
    <row r="34" spans="5:12">
      <c r="E34" s="32" t="s">
        <v>507</v>
      </c>
      <c r="F34" s="265" t="s">
        <v>399</v>
      </c>
      <c r="G34" s="265"/>
      <c r="H34" s="32">
        <v>2</v>
      </c>
      <c r="I34" s="32" t="b">
        <f t="shared" si="0"/>
        <v>0</v>
      </c>
      <c r="J34" s="32" t="str">
        <f t="shared" si="3"/>
        <v/>
      </c>
      <c r="K34" s="32" t="b">
        <f t="shared" si="1"/>
        <v>0</v>
      </c>
      <c r="L34" s="32" t="str">
        <f t="shared" si="2"/>
        <v/>
      </c>
    </row>
    <row r="35" spans="5:12">
      <c r="E35" s="32" t="s">
        <v>507</v>
      </c>
      <c r="F35" s="265" t="s">
        <v>400</v>
      </c>
      <c r="G35" s="265"/>
      <c r="H35" s="32">
        <v>4</v>
      </c>
      <c r="I35" s="32" t="b">
        <f t="shared" si="0"/>
        <v>0</v>
      </c>
      <c r="J35" s="32" t="str">
        <f t="shared" si="3"/>
        <v/>
      </c>
      <c r="K35" s="32" t="b">
        <f t="shared" si="1"/>
        <v>0</v>
      </c>
      <c r="L35" s="32" t="str">
        <f t="shared" si="2"/>
        <v/>
      </c>
    </row>
    <row r="36" spans="5:12">
      <c r="E36" s="266" t="s">
        <v>507</v>
      </c>
      <c r="F36" s="267" t="s">
        <v>401</v>
      </c>
      <c r="G36" s="267" t="s">
        <v>459</v>
      </c>
      <c r="H36" s="266">
        <v>3</v>
      </c>
      <c r="I36" s="32" t="b">
        <f t="shared" ref="I36:I67" si="4">IF(ISERROR(FIND(F36,$C$3)),FALSE,TRUE)</f>
        <v>0</v>
      </c>
      <c r="J36" s="32" t="str">
        <f t="shared" si="3"/>
        <v/>
      </c>
      <c r="K36" s="32" t="b">
        <f t="shared" ref="K36:K67" si="5">IF(G36="",FALSE,IF(ISERROR(FIND(G36,$C$3)),FALSE,TRUE))</f>
        <v>0</v>
      </c>
      <c r="L36" s="32" t="str">
        <f t="shared" ref="L36:L67" si="6">IF(AND($C$10,K36),ROW(),"")</f>
        <v/>
      </c>
    </row>
    <row r="37" spans="5:12">
      <c r="E37" s="266" t="s">
        <v>507</v>
      </c>
      <c r="F37" s="267" t="s">
        <v>401</v>
      </c>
      <c r="G37" s="267" t="s">
        <v>466</v>
      </c>
      <c r="H37" s="266">
        <v>2</v>
      </c>
      <c r="I37" s="32" t="b">
        <f t="shared" si="4"/>
        <v>0</v>
      </c>
      <c r="J37" s="32" t="str">
        <f t="shared" si="3"/>
        <v/>
      </c>
      <c r="K37" s="32" t="b">
        <f t="shared" si="5"/>
        <v>0</v>
      </c>
      <c r="L37" s="32" t="str">
        <f t="shared" si="6"/>
        <v/>
      </c>
    </row>
    <row r="38" spans="5:12">
      <c r="E38" s="32" t="s">
        <v>507</v>
      </c>
      <c r="F38" s="265" t="s">
        <v>402</v>
      </c>
      <c r="G38" s="265"/>
      <c r="H38" s="32">
        <v>2</v>
      </c>
      <c r="I38" s="32" t="b">
        <f t="shared" si="4"/>
        <v>0</v>
      </c>
      <c r="J38" s="32" t="str">
        <f t="shared" si="3"/>
        <v/>
      </c>
      <c r="K38" s="32" t="b">
        <f t="shared" si="5"/>
        <v>0</v>
      </c>
      <c r="L38" s="32" t="str">
        <f t="shared" si="6"/>
        <v/>
      </c>
    </row>
    <row r="39" spans="5:12">
      <c r="E39" s="32" t="s">
        <v>507</v>
      </c>
      <c r="F39" s="265" t="s">
        <v>403</v>
      </c>
      <c r="G39" s="265"/>
      <c r="H39" s="32">
        <v>2</v>
      </c>
      <c r="I39" s="32" t="b">
        <f t="shared" si="4"/>
        <v>0</v>
      </c>
      <c r="J39" s="32" t="str">
        <f t="shared" si="3"/>
        <v/>
      </c>
      <c r="K39" s="32" t="b">
        <f t="shared" si="5"/>
        <v>0</v>
      </c>
      <c r="L39" s="32" t="str">
        <f t="shared" si="6"/>
        <v/>
      </c>
    </row>
    <row r="40" spans="5:12">
      <c r="E40" s="32" t="s">
        <v>507</v>
      </c>
      <c r="F40" s="265" t="s">
        <v>404</v>
      </c>
      <c r="G40" s="265"/>
      <c r="H40" s="32">
        <v>3</v>
      </c>
      <c r="I40" s="32" t="b">
        <f t="shared" si="4"/>
        <v>0</v>
      </c>
      <c r="J40" s="32" t="str">
        <f t="shared" si="3"/>
        <v/>
      </c>
      <c r="K40" s="32" t="b">
        <f t="shared" si="5"/>
        <v>0</v>
      </c>
      <c r="L40" s="32" t="str">
        <f t="shared" si="6"/>
        <v/>
      </c>
    </row>
    <row r="41" spans="5:12">
      <c r="E41" s="32" t="s">
        <v>507</v>
      </c>
      <c r="F41" s="265" t="s">
        <v>405</v>
      </c>
      <c r="G41" s="265"/>
      <c r="H41" s="32">
        <v>4</v>
      </c>
      <c r="I41" s="32" t="b">
        <f t="shared" si="4"/>
        <v>0</v>
      </c>
      <c r="J41" s="32" t="str">
        <f t="shared" si="3"/>
        <v/>
      </c>
      <c r="K41" s="32" t="b">
        <f t="shared" si="5"/>
        <v>0</v>
      </c>
      <c r="L41" s="32" t="str">
        <f t="shared" si="6"/>
        <v/>
      </c>
    </row>
    <row r="42" spans="5:12">
      <c r="E42" s="32" t="s">
        <v>507</v>
      </c>
      <c r="F42" s="265" t="s">
        <v>406</v>
      </c>
      <c r="G42" s="265"/>
      <c r="H42" s="32">
        <v>3</v>
      </c>
      <c r="I42" s="32" t="b">
        <f t="shared" si="4"/>
        <v>0</v>
      </c>
      <c r="J42" s="32" t="str">
        <f t="shared" si="3"/>
        <v/>
      </c>
      <c r="K42" s="32" t="b">
        <f t="shared" si="5"/>
        <v>0</v>
      </c>
      <c r="L42" s="32" t="str">
        <f t="shared" si="6"/>
        <v/>
      </c>
    </row>
    <row r="43" spans="5:12">
      <c r="E43" s="32" t="s">
        <v>507</v>
      </c>
      <c r="F43" s="265" t="s">
        <v>407</v>
      </c>
      <c r="G43" s="265"/>
      <c r="H43" s="32">
        <v>4</v>
      </c>
      <c r="I43" s="32" t="b">
        <f t="shared" si="4"/>
        <v>0</v>
      </c>
      <c r="J43" s="32" t="str">
        <f t="shared" si="3"/>
        <v/>
      </c>
      <c r="K43" s="32" t="b">
        <f t="shared" si="5"/>
        <v>0</v>
      </c>
      <c r="L43" s="32" t="str">
        <f t="shared" si="6"/>
        <v/>
      </c>
    </row>
    <row r="44" spans="5:12">
      <c r="E44" s="32" t="s">
        <v>507</v>
      </c>
      <c r="F44" s="265" t="s">
        <v>408</v>
      </c>
      <c r="G44" s="265"/>
      <c r="H44" s="32">
        <v>4</v>
      </c>
      <c r="I44" s="32" t="b">
        <f t="shared" si="4"/>
        <v>0</v>
      </c>
      <c r="J44" s="32" t="str">
        <f t="shared" si="3"/>
        <v/>
      </c>
      <c r="K44" s="32" t="b">
        <f t="shared" si="5"/>
        <v>0</v>
      </c>
      <c r="L44" s="32" t="str">
        <f t="shared" si="6"/>
        <v/>
      </c>
    </row>
    <row r="45" spans="5:12">
      <c r="E45" s="32" t="s">
        <v>507</v>
      </c>
      <c r="F45" s="265" t="s">
        <v>409</v>
      </c>
      <c r="G45" s="265"/>
      <c r="H45" s="32">
        <v>3</v>
      </c>
      <c r="I45" s="32" t="b">
        <f t="shared" si="4"/>
        <v>0</v>
      </c>
      <c r="J45" s="32" t="str">
        <f t="shared" si="3"/>
        <v/>
      </c>
      <c r="K45" s="32" t="b">
        <f t="shared" si="5"/>
        <v>0</v>
      </c>
      <c r="L45" s="32" t="str">
        <f t="shared" si="6"/>
        <v/>
      </c>
    </row>
    <row r="46" spans="5:12">
      <c r="E46" s="32" t="s">
        <v>507</v>
      </c>
      <c r="F46" s="265" t="s">
        <v>410</v>
      </c>
      <c r="G46" s="265"/>
      <c r="H46" s="32">
        <v>3</v>
      </c>
      <c r="I46" s="32" t="b">
        <f t="shared" si="4"/>
        <v>0</v>
      </c>
      <c r="J46" s="32" t="str">
        <f t="shared" si="3"/>
        <v/>
      </c>
      <c r="K46" s="32" t="b">
        <f t="shared" si="5"/>
        <v>0</v>
      </c>
      <c r="L46" s="32" t="str">
        <f t="shared" si="6"/>
        <v/>
      </c>
    </row>
    <row r="47" spans="5:12">
      <c r="E47" s="266" t="s">
        <v>507</v>
      </c>
      <c r="F47" s="267" t="s">
        <v>411</v>
      </c>
      <c r="G47" s="267" t="s">
        <v>459</v>
      </c>
      <c r="H47" s="266">
        <v>4</v>
      </c>
      <c r="I47" s="32" t="b">
        <f t="shared" si="4"/>
        <v>0</v>
      </c>
      <c r="J47" s="32" t="str">
        <f t="shared" si="3"/>
        <v/>
      </c>
      <c r="K47" s="32" t="b">
        <f t="shared" si="5"/>
        <v>0</v>
      </c>
      <c r="L47" s="32" t="str">
        <f t="shared" si="6"/>
        <v/>
      </c>
    </row>
    <row r="48" spans="5:12">
      <c r="E48" s="266" t="s">
        <v>507</v>
      </c>
      <c r="F48" s="267" t="s">
        <v>411</v>
      </c>
      <c r="G48" s="267" t="s">
        <v>467</v>
      </c>
      <c r="H48" s="266">
        <v>2</v>
      </c>
      <c r="I48" s="32" t="b">
        <f t="shared" si="4"/>
        <v>0</v>
      </c>
      <c r="J48" s="32" t="str">
        <f t="shared" si="3"/>
        <v/>
      </c>
      <c r="K48" s="32" t="b">
        <f t="shared" si="5"/>
        <v>0</v>
      </c>
      <c r="L48" s="32" t="str">
        <f t="shared" si="6"/>
        <v/>
      </c>
    </row>
    <row r="49" spans="5:12">
      <c r="E49" s="266" t="s">
        <v>507</v>
      </c>
      <c r="F49" s="267" t="s">
        <v>411</v>
      </c>
      <c r="G49" s="267" t="s">
        <v>468</v>
      </c>
      <c r="H49" s="266">
        <v>2</v>
      </c>
      <c r="I49" s="32" t="b">
        <f t="shared" si="4"/>
        <v>0</v>
      </c>
      <c r="J49" s="32" t="str">
        <f t="shared" si="3"/>
        <v/>
      </c>
      <c r="K49" s="32" t="b">
        <f t="shared" si="5"/>
        <v>0</v>
      </c>
      <c r="L49" s="32" t="str">
        <f t="shared" si="6"/>
        <v/>
      </c>
    </row>
    <row r="50" spans="5:12">
      <c r="E50" s="266" t="s">
        <v>507</v>
      </c>
      <c r="F50" s="267" t="s">
        <v>411</v>
      </c>
      <c r="G50" s="267" t="s">
        <v>469</v>
      </c>
      <c r="H50" s="266">
        <v>2</v>
      </c>
      <c r="I50" s="32" t="b">
        <f t="shared" si="4"/>
        <v>0</v>
      </c>
      <c r="J50" s="32" t="str">
        <f t="shared" si="3"/>
        <v/>
      </c>
      <c r="K50" s="32" t="b">
        <f t="shared" si="5"/>
        <v>0</v>
      </c>
      <c r="L50" s="32" t="str">
        <f t="shared" si="6"/>
        <v/>
      </c>
    </row>
    <row r="51" spans="5:12">
      <c r="E51" s="32" t="s">
        <v>507</v>
      </c>
      <c r="F51" s="265" t="s">
        <v>412</v>
      </c>
      <c r="G51" s="265"/>
      <c r="H51" s="32">
        <v>3</v>
      </c>
      <c r="I51" s="32" t="b">
        <f t="shared" si="4"/>
        <v>0</v>
      </c>
      <c r="J51" s="32" t="str">
        <f t="shared" si="3"/>
        <v/>
      </c>
      <c r="K51" s="32" t="b">
        <f t="shared" si="5"/>
        <v>0</v>
      </c>
      <c r="L51" s="32" t="str">
        <f t="shared" si="6"/>
        <v/>
      </c>
    </row>
    <row r="52" spans="5:12">
      <c r="E52" s="32" t="s">
        <v>507</v>
      </c>
      <c r="F52" s="265" t="s">
        <v>413</v>
      </c>
      <c r="G52" s="265"/>
      <c r="H52" s="32">
        <v>4</v>
      </c>
      <c r="I52" s="32" t="b">
        <f t="shared" si="4"/>
        <v>0</v>
      </c>
      <c r="J52" s="32" t="str">
        <f t="shared" si="3"/>
        <v/>
      </c>
      <c r="K52" s="32" t="b">
        <f t="shared" si="5"/>
        <v>0</v>
      </c>
      <c r="L52" s="32" t="str">
        <f t="shared" si="6"/>
        <v/>
      </c>
    </row>
    <row r="53" spans="5:12">
      <c r="E53" s="32" t="s">
        <v>507</v>
      </c>
      <c r="F53" s="265" t="s">
        <v>414</v>
      </c>
      <c r="G53" s="265"/>
      <c r="H53" s="32">
        <v>4</v>
      </c>
      <c r="I53" s="32" t="b">
        <f t="shared" si="4"/>
        <v>0</v>
      </c>
      <c r="J53" s="32" t="str">
        <f t="shared" si="3"/>
        <v/>
      </c>
      <c r="K53" s="32" t="b">
        <f t="shared" si="5"/>
        <v>0</v>
      </c>
      <c r="L53" s="32" t="str">
        <f t="shared" si="6"/>
        <v/>
      </c>
    </row>
    <row r="54" spans="5:12">
      <c r="E54" s="32" t="s">
        <v>507</v>
      </c>
      <c r="F54" s="265" t="s">
        <v>415</v>
      </c>
      <c r="G54" s="265"/>
      <c r="H54" s="32">
        <v>4</v>
      </c>
      <c r="I54" s="32" t="b">
        <f t="shared" si="4"/>
        <v>0</v>
      </c>
      <c r="J54" s="32" t="str">
        <f t="shared" si="3"/>
        <v/>
      </c>
      <c r="K54" s="32" t="b">
        <f t="shared" si="5"/>
        <v>0</v>
      </c>
      <c r="L54" s="32" t="str">
        <f t="shared" si="6"/>
        <v/>
      </c>
    </row>
    <row r="55" spans="5:12">
      <c r="E55" s="32" t="s">
        <v>507</v>
      </c>
      <c r="F55" s="265" t="s">
        <v>416</v>
      </c>
      <c r="G55" s="265"/>
      <c r="H55" s="32">
        <v>4</v>
      </c>
      <c r="I55" s="32" t="b">
        <f t="shared" si="4"/>
        <v>0</v>
      </c>
      <c r="J55" s="32" t="str">
        <f t="shared" si="3"/>
        <v/>
      </c>
      <c r="K55" s="32" t="b">
        <f t="shared" si="5"/>
        <v>0</v>
      </c>
      <c r="L55" s="32" t="str">
        <f t="shared" si="6"/>
        <v/>
      </c>
    </row>
    <row r="56" spans="5:12">
      <c r="E56" s="32" t="s">
        <v>507</v>
      </c>
      <c r="F56" s="265" t="s">
        <v>417</v>
      </c>
      <c r="G56" s="265"/>
      <c r="H56" s="32">
        <v>5</v>
      </c>
      <c r="I56" s="32" t="b">
        <f t="shared" si="4"/>
        <v>0</v>
      </c>
      <c r="J56" s="32" t="str">
        <f t="shared" si="3"/>
        <v/>
      </c>
      <c r="K56" s="32" t="b">
        <f t="shared" si="5"/>
        <v>0</v>
      </c>
      <c r="L56" s="32" t="str">
        <f t="shared" si="6"/>
        <v/>
      </c>
    </row>
    <row r="57" spans="5:12">
      <c r="E57" s="32" t="s">
        <v>507</v>
      </c>
      <c r="F57" s="265" t="s">
        <v>418</v>
      </c>
      <c r="G57" s="265"/>
      <c r="H57" s="32">
        <v>4</v>
      </c>
      <c r="I57" s="32" t="b">
        <f t="shared" si="4"/>
        <v>0</v>
      </c>
      <c r="J57" s="32" t="str">
        <f t="shared" si="3"/>
        <v/>
      </c>
      <c r="K57" s="32" t="b">
        <f t="shared" si="5"/>
        <v>0</v>
      </c>
      <c r="L57" s="32" t="str">
        <f t="shared" si="6"/>
        <v/>
      </c>
    </row>
    <row r="58" spans="5:12">
      <c r="E58" s="32" t="s">
        <v>507</v>
      </c>
      <c r="F58" s="265" t="s">
        <v>419</v>
      </c>
      <c r="G58" s="265"/>
      <c r="H58" s="32">
        <v>3</v>
      </c>
      <c r="I58" s="32" t="b">
        <f t="shared" si="4"/>
        <v>0</v>
      </c>
      <c r="J58" s="32" t="str">
        <f t="shared" si="3"/>
        <v/>
      </c>
      <c r="K58" s="32" t="b">
        <f t="shared" si="5"/>
        <v>0</v>
      </c>
      <c r="L58" s="32" t="str">
        <f t="shared" si="6"/>
        <v/>
      </c>
    </row>
    <row r="59" spans="5:12">
      <c r="E59" s="32" t="s">
        <v>507</v>
      </c>
      <c r="F59" s="265" t="s">
        <v>420</v>
      </c>
      <c r="G59" s="265"/>
      <c r="H59" s="32">
        <v>3</v>
      </c>
      <c r="I59" s="32" t="b">
        <f t="shared" si="4"/>
        <v>0</v>
      </c>
      <c r="J59" s="32" t="str">
        <f t="shared" si="3"/>
        <v/>
      </c>
      <c r="K59" s="32" t="b">
        <f t="shared" si="5"/>
        <v>0</v>
      </c>
      <c r="L59" s="32" t="str">
        <f t="shared" si="6"/>
        <v/>
      </c>
    </row>
    <row r="60" spans="5:12">
      <c r="E60" s="32" t="s">
        <v>507</v>
      </c>
      <c r="F60" s="265" t="s">
        <v>421</v>
      </c>
      <c r="G60" s="265"/>
      <c r="H60" s="32">
        <v>3</v>
      </c>
      <c r="I60" s="32" t="b">
        <f t="shared" si="4"/>
        <v>0</v>
      </c>
      <c r="J60" s="32" t="str">
        <f t="shared" si="3"/>
        <v/>
      </c>
      <c r="K60" s="32" t="b">
        <f t="shared" si="5"/>
        <v>0</v>
      </c>
      <c r="L60" s="32" t="str">
        <f t="shared" si="6"/>
        <v/>
      </c>
    </row>
    <row r="61" spans="5:12">
      <c r="E61" s="32" t="s">
        <v>507</v>
      </c>
      <c r="F61" s="265" t="s">
        <v>422</v>
      </c>
      <c r="G61" s="265"/>
      <c r="H61" s="32">
        <v>3</v>
      </c>
      <c r="I61" s="32" t="b">
        <f t="shared" si="4"/>
        <v>0</v>
      </c>
      <c r="J61" s="32" t="str">
        <f t="shared" si="3"/>
        <v/>
      </c>
      <c r="K61" s="32" t="b">
        <f t="shared" si="5"/>
        <v>0</v>
      </c>
      <c r="L61" s="32" t="str">
        <f t="shared" si="6"/>
        <v/>
      </c>
    </row>
    <row r="62" spans="5:12">
      <c r="E62" s="32" t="s">
        <v>507</v>
      </c>
      <c r="F62" s="265" t="s">
        <v>423</v>
      </c>
      <c r="G62" s="265"/>
      <c r="H62" s="32">
        <v>4</v>
      </c>
      <c r="I62" s="32" t="b">
        <f t="shared" si="4"/>
        <v>0</v>
      </c>
      <c r="J62" s="32" t="str">
        <f t="shared" si="3"/>
        <v/>
      </c>
      <c r="K62" s="32" t="b">
        <f t="shared" si="5"/>
        <v>0</v>
      </c>
      <c r="L62" s="32" t="str">
        <f t="shared" si="6"/>
        <v/>
      </c>
    </row>
    <row r="63" spans="5:12">
      <c r="E63" s="32" t="s">
        <v>507</v>
      </c>
      <c r="F63" s="265" t="s">
        <v>424</v>
      </c>
      <c r="G63" s="265"/>
      <c r="H63" s="32">
        <v>3</v>
      </c>
      <c r="I63" s="32" t="b">
        <f t="shared" si="4"/>
        <v>0</v>
      </c>
      <c r="J63" s="32" t="str">
        <f t="shared" si="3"/>
        <v/>
      </c>
      <c r="K63" s="32" t="b">
        <f t="shared" si="5"/>
        <v>0</v>
      </c>
      <c r="L63" s="32" t="str">
        <f t="shared" si="6"/>
        <v/>
      </c>
    </row>
    <row r="64" spans="5:12">
      <c r="E64" s="32" t="s">
        <v>507</v>
      </c>
      <c r="F64" s="265" t="s">
        <v>425</v>
      </c>
      <c r="G64" s="265"/>
      <c r="H64" s="32">
        <v>4</v>
      </c>
      <c r="I64" s="32" t="b">
        <f t="shared" si="4"/>
        <v>0</v>
      </c>
      <c r="J64" s="32" t="str">
        <f t="shared" si="3"/>
        <v/>
      </c>
      <c r="K64" s="32" t="b">
        <f t="shared" si="5"/>
        <v>0</v>
      </c>
      <c r="L64" s="32" t="str">
        <f t="shared" si="6"/>
        <v/>
      </c>
    </row>
    <row r="65" spans="5:12">
      <c r="E65" s="32" t="s">
        <v>507</v>
      </c>
      <c r="F65" s="265" t="s">
        <v>426</v>
      </c>
      <c r="G65" s="265"/>
      <c r="H65" s="32">
        <v>4</v>
      </c>
      <c r="I65" s="32" t="b">
        <f t="shared" si="4"/>
        <v>0</v>
      </c>
      <c r="J65" s="32" t="str">
        <f t="shared" si="3"/>
        <v/>
      </c>
      <c r="K65" s="32" t="b">
        <f t="shared" si="5"/>
        <v>0</v>
      </c>
      <c r="L65" s="32" t="str">
        <f t="shared" si="6"/>
        <v/>
      </c>
    </row>
    <row r="66" spans="5:12">
      <c r="E66" s="32" t="s">
        <v>507</v>
      </c>
      <c r="F66" s="265" t="s">
        <v>427</v>
      </c>
      <c r="G66" s="265"/>
      <c r="H66" s="32">
        <v>4</v>
      </c>
      <c r="I66" s="32" t="b">
        <f t="shared" si="4"/>
        <v>0</v>
      </c>
      <c r="J66" s="32" t="str">
        <f t="shared" si="3"/>
        <v/>
      </c>
      <c r="K66" s="32" t="b">
        <f t="shared" si="5"/>
        <v>0</v>
      </c>
      <c r="L66" s="32" t="str">
        <f t="shared" si="6"/>
        <v/>
      </c>
    </row>
    <row r="67" spans="5:12">
      <c r="E67" s="32" t="s">
        <v>507</v>
      </c>
      <c r="F67" s="265" t="s">
        <v>428</v>
      </c>
      <c r="G67" s="265"/>
      <c r="H67" s="32">
        <v>4</v>
      </c>
      <c r="I67" s="32" t="b">
        <f t="shared" si="4"/>
        <v>0</v>
      </c>
      <c r="J67" s="32" t="str">
        <f t="shared" si="3"/>
        <v/>
      </c>
      <c r="K67" s="32" t="b">
        <f t="shared" si="5"/>
        <v>0</v>
      </c>
      <c r="L67" s="32" t="str">
        <f t="shared" si="6"/>
        <v/>
      </c>
    </row>
    <row r="68" spans="5:12">
      <c r="E68" s="32" t="s">
        <v>507</v>
      </c>
      <c r="F68" s="265" t="s">
        <v>429</v>
      </c>
      <c r="G68" s="265"/>
      <c r="H68" s="32">
        <v>4</v>
      </c>
      <c r="I68" s="32" t="b">
        <f t="shared" ref="I68:I89" si="7">IF(ISERROR(FIND(F68,$C$3)),FALSE,TRUE)</f>
        <v>0</v>
      </c>
      <c r="J68" s="32" t="str">
        <f t="shared" si="3"/>
        <v/>
      </c>
      <c r="K68" s="32" t="b">
        <f t="shared" ref="K68:K89" si="8">IF(G68="",FALSE,IF(ISERROR(FIND(G68,$C$3)),FALSE,TRUE))</f>
        <v>0</v>
      </c>
      <c r="L68" s="32" t="str">
        <f t="shared" ref="L68:L89" si="9">IF(AND($C$10,K68),ROW(),"")</f>
        <v/>
      </c>
    </row>
    <row r="69" spans="5:12">
      <c r="E69" s="32" t="s">
        <v>507</v>
      </c>
      <c r="F69" s="265" t="s">
        <v>430</v>
      </c>
      <c r="G69" s="265"/>
      <c r="H69" s="32">
        <v>4</v>
      </c>
      <c r="I69" s="32" t="b">
        <f t="shared" si="7"/>
        <v>0</v>
      </c>
      <c r="J69" s="32" t="str">
        <f t="shared" ref="J69:J89" si="10">IF(I69,ROW(),"")</f>
        <v/>
      </c>
      <c r="K69" s="32" t="b">
        <f t="shared" si="8"/>
        <v>0</v>
      </c>
      <c r="L69" s="32" t="str">
        <f t="shared" si="9"/>
        <v/>
      </c>
    </row>
    <row r="70" spans="5:12">
      <c r="E70" s="32" t="s">
        <v>507</v>
      </c>
      <c r="F70" s="265" t="s">
        <v>431</v>
      </c>
      <c r="G70" s="265"/>
      <c r="H70" s="32">
        <v>3</v>
      </c>
      <c r="I70" s="32" t="b">
        <f t="shared" si="7"/>
        <v>0</v>
      </c>
      <c r="J70" s="32" t="str">
        <f t="shared" si="10"/>
        <v/>
      </c>
      <c r="K70" s="32" t="b">
        <f t="shared" si="8"/>
        <v>0</v>
      </c>
      <c r="L70" s="32" t="str">
        <f t="shared" si="9"/>
        <v/>
      </c>
    </row>
    <row r="71" spans="5:12">
      <c r="E71" s="32" t="s">
        <v>507</v>
      </c>
      <c r="F71" s="265" t="s">
        <v>432</v>
      </c>
      <c r="G71" s="265"/>
      <c r="H71" s="32">
        <v>4</v>
      </c>
      <c r="I71" s="32" t="b">
        <f t="shared" si="7"/>
        <v>0</v>
      </c>
      <c r="J71" s="32" t="str">
        <f t="shared" si="10"/>
        <v/>
      </c>
      <c r="K71" s="32" t="b">
        <f t="shared" si="8"/>
        <v>0</v>
      </c>
      <c r="L71" s="32" t="str">
        <f t="shared" si="9"/>
        <v/>
      </c>
    </row>
    <row r="72" spans="5:12">
      <c r="E72" s="32" t="s">
        <v>507</v>
      </c>
      <c r="F72" s="265" t="s">
        <v>433</v>
      </c>
      <c r="G72" s="265"/>
      <c r="H72" s="32">
        <v>4</v>
      </c>
      <c r="I72" s="32" t="b">
        <f t="shared" si="7"/>
        <v>0</v>
      </c>
      <c r="J72" s="32" t="str">
        <f t="shared" si="10"/>
        <v/>
      </c>
      <c r="K72" s="32" t="b">
        <f t="shared" si="8"/>
        <v>0</v>
      </c>
      <c r="L72" s="32" t="str">
        <f t="shared" si="9"/>
        <v/>
      </c>
    </row>
    <row r="73" spans="5:12">
      <c r="E73" s="32" t="s">
        <v>507</v>
      </c>
      <c r="F73" s="265" t="s">
        <v>434</v>
      </c>
      <c r="G73" s="265"/>
      <c r="H73" s="32">
        <v>3</v>
      </c>
      <c r="I73" s="32" t="b">
        <f t="shared" si="7"/>
        <v>0</v>
      </c>
      <c r="J73" s="32" t="str">
        <f t="shared" si="10"/>
        <v/>
      </c>
      <c r="K73" s="32" t="b">
        <f t="shared" si="8"/>
        <v>0</v>
      </c>
      <c r="L73" s="32" t="str">
        <f t="shared" si="9"/>
        <v/>
      </c>
    </row>
    <row r="74" spans="5:12">
      <c r="E74" s="32" t="s">
        <v>507</v>
      </c>
      <c r="F74" s="265" t="s">
        <v>435</v>
      </c>
      <c r="G74" s="265"/>
      <c r="H74" s="32">
        <v>3</v>
      </c>
      <c r="I74" s="32" t="b">
        <f t="shared" si="7"/>
        <v>0</v>
      </c>
      <c r="J74" s="32" t="str">
        <f t="shared" si="10"/>
        <v/>
      </c>
      <c r="K74" s="32" t="b">
        <f t="shared" si="8"/>
        <v>0</v>
      </c>
      <c r="L74" s="32" t="str">
        <f t="shared" si="9"/>
        <v/>
      </c>
    </row>
    <row r="75" spans="5:12">
      <c r="E75" s="32" t="s">
        <v>507</v>
      </c>
      <c r="F75" s="265" t="s">
        <v>436</v>
      </c>
      <c r="G75" s="265"/>
      <c r="H75" s="32">
        <v>3</v>
      </c>
      <c r="I75" s="32" t="b">
        <f t="shared" si="7"/>
        <v>0</v>
      </c>
      <c r="J75" s="32" t="str">
        <f t="shared" si="10"/>
        <v/>
      </c>
      <c r="K75" s="32" t="b">
        <f t="shared" si="8"/>
        <v>0</v>
      </c>
      <c r="L75" s="32" t="str">
        <f t="shared" si="9"/>
        <v/>
      </c>
    </row>
    <row r="76" spans="5:12">
      <c r="E76" s="32" t="s">
        <v>507</v>
      </c>
      <c r="F76" s="265" t="s">
        <v>437</v>
      </c>
      <c r="G76" s="265"/>
      <c r="H76" s="32">
        <v>3</v>
      </c>
      <c r="I76" s="32" t="b">
        <f t="shared" si="7"/>
        <v>0</v>
      </c>
      <c r="J76" s="32" t="str">
        <f t="shared" si="10"/>
        <v/>
      </c>
      <c r="K76" s="32" t="b">
        <f t="shared" si="8"/>
        <v>0</v>
      </c>
      <c r="L76" s="32" t="str">
        <f t="shared" si="9"/>
        <v/>
      </c>
    </row>
    <row r="77" spans="5:12">
      <c r="E77" s="32" t="s">
        <v>507</v>
      </c>
      <c r="F77" s="265" t="s">
        <v>438</v>
      </c>
      <c r="G77" s="265"/>
      <c r="H77" s="32">
        <v>3</v>
      </c>
      <c r="I77" s="32" t="b">
        <f t="shared" si="7"/>
        <v>0</v>
      </c>
      <c r="J77" s="32" t="str">
        <f t="shared" si="10"/>
        <v/>
      </c>
      <c r="K77" s="32" t="b">
        <f t="shared" si="8"/>
        <v>0</v>
      </c>
      <c r="L77" s="32" t="str">
        <f t="shared" si="9"/>
        <v/>
      </c>
    </row>
    <row r="78" spans="5:12">
      <c r="E78" s="32" t="s">
        <v>507</v>
      </c>
      <c r="F78" s="265" t="s">
        <v>439</v>
      </c>
      <c r="G78" s="265"/>
      <c r="H78" s="32">
        <v>4</v>
      </c>
      <c r="I78" s="32" t="b">
        <f t="shared" si="7"/>
        <v>0</v>
      </c>
      <c r="J78" s="32" t="str">
        <f t="shared" si="10"/>
        <v/>
      </c>
      <c r="K78" s="32" t="b">
        <f t="shared" si="8"/>
        <v>0</v>
      </c>
      <c r="L78" s="32" t="str">
        <f t="shared" si="9"/>
        <v/>
      </c>
    </row>
    <row r="79" spans="5:12">
      <c r="E79" s="32" t="s">
        <v>507</v>
      </c>
      <c r="F79" s="265" t="s">
        <v>440</v>
      </c>
      <c r="G79" s="265"/>
      <c r="H79" s="32">
        <v>4</v>
      </c>
      <c r="I79" s="32" t="b">
        <f t="shared" si="7"/>
        <v>0</v>
      </c>
      <c r="J79" s="32" t="str">
        <f t="shared" si="10"/>
        <v/>
      </c>
      <c r="K79" s="32" t="b">
        <f t="shared" si="8"/>
        <v>0</v>
      </c>
      <c r="L79" s="32" t="str">
        <f t="shared" si="9"/>
        <v/>
      </c>
    </row>
    <row r="80" spans="5:12">
      <c r="E80" s="32" t="s">
        <v>507</v>
      </c>
      <c r="F80" s="265" t="s">
        <v>441</v>
      </c>
      <c r="G80" s="265"/>
      <c r="H80" s="32">
        <v>4</v>
      </c>
      <c r="I80" s="32" t="b">
        <f t="shared" si="7"/>
        <v>0</v>
      </c>
      <c r="J80" s="32" t="str">
        <f t="shared" si="10"/>
        <v/>
      </c>
      <c r="K80" s="32" t="b">
        <f t="shared" si="8"/>
        <v>0</v>
      </c>
      <c r="L80" s="32" t="str">
        <f t="shared" si="9"/>
        <v/>
      </c>
    </row>
    <row r="81" spans="5:12">
      <c r="E81" s="32" t="s">
        <v>507</v>
      </c>
      <c r="F81" s="265" t="s">
        <v>442</v>
      </c>
      <c r="G81" s="265"/>
      <c r="H81" s="32">
        <v>2</v>
      </c>
      <c r="I81" s="32" t="b">
        <f t="shared" si="7"/>
        <v>0</v>
      </c>
      <c r="J81" s="32" t="str">
        <f t="shared" si="10"/>
        <v/>
      </c>
      <c r="K81" s="32" t="b">
        <f t="shared" si="8"/>
        <v>0</v>
      </c>
      <c r="L81" s="32" t="str">
        <f t="shared" si="9"/>
        <v/>
      </c>
    </row>
    <row r="82" spans="5:12">
      <c r="E82" s="32" t="s">
        <v>507</v>
      </c>
      <c r="F82" s="265" t="s">
        <v>443</v>
      </c>
      <c r="G82" s="265"/>
      <c r="H82" s="32">
        <v>2</v>
      </c>
      <c r="I82" s="32" t="b">
        <f t="shared" si="7"/>
        <v>0</v>
      </c>
      <c r="J82" s="32" t="str">
        <f t="shared" si="10"/>
        <v/>
      </c>
      <c r="K82" s="32" t="b">
        <f t="shared" si="8"/>
        <v>0</v>
      </c>
      <c r="L82" s="32" t="str">
        <f t="shared" si="9"/>
        <v/>
      </c>
    </row>
    <row r="83" spans="5:12">
      <c r="E83" s="32" t="s">
        <v>507</v>
      </c>
      <c r="F83" s="265" t="s">
        <v>444</v>
      </c>
      <c r="G83" s="265"/>
      <c r="H83" s="32">
        <v>4</v>
      </c>
      <c r="I83" s="32" t="b">
        <f t="shared" si="7"/>
        <v>0</v>
      </c>
      <c r="J83" s="32" t="str">
        <f t="shared" si="10"/>
        <v/>
      </c>
      <c r="K83" s="32" t="b">
        <f t="shared" si="8"/>
        <v>0</v>
      </c>
      <c r="L83" s="32" t="str">
        <f t="shared" si="9"/>
        <v/>
      </c>
    </row>
    <row r="84" spans="5:12">
      <c r="E84" s="32" t="s">
        <v>507</v>
      </c>
      <c r="F84" s="265" t="s">
        <v>445</v>
      </c>
      <c r="G84" s="265"/>
      <c r="H84" s="32">
        <v>4</v>
      </c>
      <c r="I84" s="32" t="b">
        <f t="shared" si="7"/>
        <v>0</v>
      </c>
      <c r="J84" s="32" t="str">
        <f t="shared" si="10"/>
        <v/>
      </c>
      <c r="K84" s="32" t="b">
        <f t="shared" si="8"/>
        <v>0</v>
      </c>
      <c r="L84" s="32" t="str">
        <f t="shared" si="9"/>
        <v/>
      </c>
    </row>
    <row r="85" spans="5:12">
      <c r="E85" s="32" t="s">
        <v>507</v>
      </c>
      <c r="F85" s="265" t="s">
        <v>446</v>
      </c>
      <c r="G85" s="265"/>
      <c r="H85" s="32">
        <v>4</v>
      </c>
      <c r="I85" s="32" t="b">
        <f t="shared" si="7"/>
        <v>0</v>
      </c>
      <c r="J85" s="32" t="str">
        <f t="shared" si="10"/>
        <v/>
      </c>
      <c r="K85" s="32" t="b">
        <f t="shared" si="8"/>
        <v>0</v>
      </c>
      <c r="L85" s="32" t="str">
        <f t="shared" si="9"/>
        <v/>
      </c>
    </row>
    <row r="86" spans="5:12">
      <c r="E86" s="32" t="s">
        <v>507</v>
      </c>
      <c r="F86" s="265" t="s">
        <v>447</v>
      </c>
      <c r="G86" s="265"/>
      <c r="H86" s="32">
        <v>3</v>
      </c>
      <c r="I86" s="32" t="b">
        <f t="shared" si="7"/>
        <v>0</v>
      </c>
      <c r="J86" s="32" t="str">
        <f t="shared" si="10"/>
        <v/>
      </c>
      <c r="K86" s="32" t="b">
        <f t="shared" si="8"/>
        <v>0</v>
      </c>
      <c r="L86" s="32" t="str">
        <f t="shared" si="9"/>
        <v/>
      </c>
    </row>
    <row r="87" spans="5:12">
      <c r="E87" s="32" t="s">
        <v>507</v>
      </c>
      <c r="F87" s="265" t="s">
        <v>448</v>
      </c>
      <c r="G87" s="265"/>
      <c r="H87" s="32">
        <v>4</v>
      </c>
      <c r="I87" s="32" t="b">
        <f t="shared" si="7"/>
        <v>0</v>
      </c>
      <c r="J87" s="32" t="str">
        <f t="shared" si="10"/>
        <v/>
      </c>
      <c r="K87" s="32" t="b">
        <f t="shared" si="8"/>
        <v>0</v>
      </c>
      <c r="L87" s="32" t="str">
        <f t="shared" si="9"/>
        <v/>
      </c>
    </row>
    <row r="88" spans="5:12">
      <c r="E88" s="32" t="s">
        <v>507</v>
      </c>
      <c r="F88" s="265" t="s">
        <v>449</v>
      </c>
      <c r="G88" s="265"/>
      <c r="H88" s="32">
        <v>4</v>
      </c>
      <c r="I88" s="32" t="b">
        <f t="shared" si="7"/>
        <v>0</v>
      </c>
      <c r="J88" s="32" t="str">
        <f t="shared" si="10"/>
        <v/>
      </c>
      <c r="K88" s="32" t="b">
        <f t="shared" si="8"/>
        <v>0</v>
      </c>
      <c r="L88" s="32" t="str">
        <f t="shared" si="9"/>
        <v/>
      </c>
    </row>
    <row r="89" spans="5:12">
      <c r="E89" s="32" t="s">
        <v>507</v>
      </c>
      <c r="F89" s="265" t="s">
        <v>450</v>
      </c>
      <c r="G89" s="265"/>
      <c r="H89" s="32">
        <v>3</v>
      </c>
      <c r="I89" s="32" t="b">
        <f t="shared" si="7"/>
        <v>0</v>
      </c>
      <c r="J89" s="32" t="str">
        <f t="shared" si="10"/>
        <v/>
      </c>
      <c r="K89" s="32" t="b">
        <f t="shared" si="8"/>
        <v>0</v>
      </c>
      <c r="L89" s="32" t="str">
        <f t="shared" si="9"/>
        <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ファイル説明</vt:lpstr>
      <vt:lpstr>ZEBアンケート</vt:lpstr>
      <vt:lpstr>集計</vt:lpstr>
      <vt:lpstr>書式設定</vt:lpstr>
      <vt:lpstr>入力欄設定</vt:lpstr>
      <vt:lpstr>数式確認</vt:lpstr>
      <vt:lpstr>地域区分確認</vt:lpstr>
      <vt:lpstr>ZEBアンケート!Print_Area</vt:lpstr>
      <vt:lpstr>ZEBアンケート!オプションセル</vt:lpstr>
      <vt:lpstr>ZEBアンケート!その他設定セル</vt:lpstr>
      <vt:lpstr>ZEBアンケート!チェックセル</vt:lpstr>
      <vt:lpstr>ZEBアンケート!リンクするセル</vt:lpstr>
      <vt:lpstr>ZEBアンケート!見出しセル</vt:lpstr>
      <vt:lpstr>ZEBアンケート!入力セル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奈良井　拓郎</cp:lastModifiedBy>
  <cp:lastPrinted>2026-07-29T01:05:24Z</cp:lastPrinted>
  <dcterms:created xsi:type="dcterms:W3CDTF">2026-04-10T01:27:35Z</dcterms:created>
  <dcterms:modified xsi:type="dcterms:W3CDTF">2026-08-07T00:49:22Z</dcterms:modified>
</cp:coreProperties>
</file>